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TAM Common\Policy and Intermodal Planning\03 - Financial\13 - Local Funds\Monthly Revenue Tracking\"/>
    </mc:Choice>
  </mc:AlternateContent>
  <xr:revisionPtr revIDLastSave="0" documentId="13_ncr:1_{7C375E97-871F-41AA-A8C4-ECE41E1A3849}" xr6:coauthVersionLast="47" xr6:coauthVersionMax="47" xr10:uidLastSave="{00000000-0000-0000-0000-000000000000}"/>
  <bookViews>
    <workbookView xWindow="-120" yWindow="-120" windowWidth="25440" windowHeight="15390" firstSheet="4" activeTab="6" xr2:uid="{00000000-000D-0000-FFFF-FFFF00000000}"/>
  </bookViews>
  <sheets>
    <sheet name="Main List" sheetId="22" state="hidden" r:id="rId1"/>
    <sheet name="Summary - Totals and % Change" sheetId="40" state="hidden" r:id="rId2"/>
    <sheet name="Monthly Collections Summary" sheetId="74" state="hidden" r:id="rId3"/>
    <sheet name="Coll Summary (2020 vs 2019)" sheetId="75" state="hidden" r:id="rId4"/>
    <sheet name="Distributions Summary" sheetId="41" r:id="rId5"/>
    <sheet name="Tracking Against Projections" sheetId="94" r:id="rId6"/>
    <sheet name="Reg Trendline (2007-Current)" sheetId="42" r:id="rId7"/>
    <sheet name="January Dist Comparison" sheetId="72" r:id="rId8"/>
    <sheet name="Summary of Tax Periods" sheetId="73" state="hidden" r:id="rId9"/>
    <sheet name="February Dist Comparison" sheetId="95" r:id="rId10"/>
    <sheet name="March Dist Comparison" sheetId="96" r:id="rId11"/>
    <sheet name="April Dist Comparison" sheetId="97" r:id="rId12"/>
    <sheet name="May Dist Comparison" sheetId="98" r:id="rId13"/>
    <sheet name="June Dist Comparison" sheetId="99" r:id="rId14"/>
    <sheet name="July Dist Comparison" sheetId="100" r:id="rId15"/>
    <sheet name="August Dist Comparison" sheetId="101" r:id="rId16"/>
    <sheet name="Sept Dist Comparison" sheetId="102" r:id="rId17"/>
    <sheet name="Oct Dist Comparison" sheetId="103" r:id="rId18"/>
    <sheet name="Nov Dist Comparison" sheetId="104" r:id="rId19"/>
    <sheet name="Dec Dist Comparison" sheetId="105" r:id="rId20"/>
    <sheet name="Atlanta" sheetId="61" r:id="rId21"/>
    <sheet name="Barrow" sheetId="2" r:id="rId22"/>
    <sheet name="Carroll" sheetId="23" r:id="rId23"/>
    <sheet name="Cherokee" sheetId="24" r:id="rId24"/>
    <sheet name="Clayton" sheetId="25" r:id="rId25"/>
    <sheet name="Cobb" sheetId="26" r:id="rId26"/>
    <sheet name="Coweta" sheetId="27" r:id="rId27"/>
    <sheet name="Dawson" sheetId="28" r:id="rId28"/>
    <sheet name="DeKalb" sheetId="68" r:id="rId29"/>
    <sheet name="Douglas" sheetId="29" r:id="rId30"/>
    <sheet name="Fayette" sheetId="30" r:id="rId31"/>
    <sheet name="Forsyth" sheetId="31" r:id="rId32"/>
    <sheet name="Fulton" sheetId="70" r:id="rId33"/>
    <sheet name="Gwinnett" sheetId="32" r:id="rId34"/>
    <sheet name="Henry" sheetId="33" r:id="rId35"/>
    <sheet name="Newton" sheetId="34" r:id="rId36"/>
    <sheet name="Paulding" sheetId="35" r:id="rId37"/>
    <sheet name="Pike" sheetId="36" r:id="rId38"/>
    <sheet name="Rockdale" sheetId="37" r:id="rId39"/>
    <sheet name="Spalding" sheetId="38" r:id="rId40"/>
    <sheet name="Walton" sheetId="39" r:id="rId41"/>
    <sheet name="AT Raw Data" sheetId="71" r:id="rId42"/>
    <sheet name="BA Raw Data" sheetId="76" r:id="rId43"/>
    <sheet name="CA Raw Data" sheetId="77" r:id="rId44"/>
    <sheet name="CH Raw Data" sheetId="78" r:id="rId45"/>
    <sheet name="CL Raw Data" sheetId="79" r:id="rId46"/>
    <sheet name="CO Raw Data" sheetId="80" r:id="rId47"/>
    <sheet name="CW Raw Data" sheetId="81" r:id="rId48"/>
    <sheet name="DA Raw Data" sheetId="82" r:id="rId49"/>
    <sheet name="DK Raw Data" sheetId="67" r:id="rId50"/>
    <sheet name="DO Raw Data" sheetId="83" r:id="rId51"/>
    <sheet name="FA Raw Data" sheetId="84" r:id="rId52"/>
    <sheet name="FT Raw Data" sheetId="85" r:id="rId53"/>
    <sheet name="FU Raw Data" sheetId="69" r:id="rId54"/>
    <sheet name="GW Raw Data" sheetId="86" r:id="rId55"/>
    <sheet name="HE Raw Data" sheetId="87" r:id="rId56"/>
    <sheet name="NE Raw Data" sheetId="88" r:id="rId57"/>
    <sheet name="PA Raw Data" sheetId="89" r:id="rId58"/>
    <sheet name="PI Raw Data" sheetId="90" r:id="rId59"/>
    <sheet name="RO Raw Data" sheetId="91" r:id="rId60"/>
    <sheet name="SP Raw Data" sheetId="92" r:id="rId61"/>
    <sheet name="WA Raw Data" sheetId="93" r:id="rId6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42" l="1"/>
  <c r="I18" i="41"/>
  <c r="H18" i="41"/>
  <c r="E18" i="41"/>
  <c r="H6" i="41"/>
  <c r="H5" i="41"/>
  <c r="E6" i="41"/>
  <c r="H27" i="95"/>
  <c r="H25" i="95"/>
  <c r="H24" i="95"/>
  <c r="H23" i="95"/>
  <c r="H22" i="95"/>
  <c r="H21" i="95"/>
  <c r="H20" i="95"/>
  <c r="H19" i="95"/>
  <c r="H18" i="95"/>
  <c r="H17" i="95"/>
  <c r="H16" i="95"/>
  <c r="H15" i="95"/>
  <c r="H14" i="95"/>
  <c r="H13" i="95"/>
  <c r="H12" i="95"/>
  <c r="H11" i="95"/>
  <c r="H10" i="95"/>
  <c r="H9" i="95"/>
  <c r="H8" i="95"/>
  <c r="H7" i="95"/>
  <c r="H6" i="95"/>
  <c r="H5" i="95"/>
  <c r="I27" i="95"/>
  <c r="I25" i="95"/>
  <c r="I24" i="95"/>
  <c r="I23" i="95"/>
  <c r="I22" i="95"/>
  <c r="I21" i="95"/>
  <c r="I20" i="95"/>
  <c r="I19" i="95"/>
  <c r="I18" i="95"/>
  <c r="I17" i="95"/>
  <c r="I16" i="95"/>
  <c r="I15" i="95"/>
  <c r="I14" i="95"/>
  <c r="I13" i="95"/>
  <c r="I12" i="95"/>
  <c r="I11" i="95"/>
  <c r="I10" i="95"/>
  <c r="I9" i="95"/>
  <c r="I8" i="95"/>
  <c r="I7" i="95"/>
  <c r="I6" i="95"/>
  <c r="I5" i="95"/>
  <c r="E25" i="95"/>
  <c r="E24" i="95"/>
  <c r="E23" i="95"/>
  <c r="E22" i="95"/>
  <c r="E21" i="95"/>
  <c r="E20" i="95"/>
  <c r="E19" i="95"/>
  <c r="E18" i="95"/>
  <c r="E17" i="95"/>
  <c r="E16" i="95"/>
  <c r="E15" i="95"/>
  <c r="E14" i="95"/>
  <c r="E13" i="95"/>
  <c r="E12" i="95"/>
  <c r="D12" i="95"/>
  <c r="E11" i="95"/>
  <c r="E10" i="95"/>
  <c r="E9" i="95"/>
  <c r="E8" i="95"/>
  <c r="E7" i="95"/>
  <c r="E6" i="95"/>
  <c r="E5" i="95"/>
  <c r="E27" i="95" l="1"/>
  <c r="O35" i="42"/>
  <c r="P33" i="42"/>
  <c r="I6" i="41"/>
  <c r="I5" i="41"/>
  <c r="E5" i="41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7" i="72"/>
  <c r="E6" i="72"/>
  <c r="E5" i="72"/>
  <c r="Q19" i="61"/>
  <c r="Q18" i="61"/>
  <c r="Q17" i="61"/>
  <c r="Q16" i="61"/>
  <c r="Q15" i="61"/>
  <c r="Q14" i="61"/>
  <c r="Q13" i="61"/>
  <c r="Q12" i="61"/>
  <c r="Q11" i="61"/>
  <c r="Q10" i="61"/>
  <c r="Q9" i="61"/>
  <c r="Q19" i="39"/>
  <c r="Q20" i="39"/>
  <c r="Q21" i="39"/>
  <c r="Q22" i="39"/>
  <c r="Q23" i="39"/>
  <c r="Q24" i="39"/>
  <c r="Q25" i="39"/>
  <c r="Q26" i="39"/>
  <c r="Q27" i="39"/>
  <c r="Q28" i="39"/>
  <c r="Q29" i="39"/>
  <c r="Q18" i="39"/>
  <c r="Q18" i="38"/>
  <c r="Q19" i="38"/>
  <c r="Q20" i="38"/>
  <c r="Q21" i="38"/>
  <c r="Q22" i="38"/>
  <c r="Q23" i="38"/>
  <c r="Q24" i="38"/>
  <c r="Q25" i="38"/>
  <c r="Q26" i="38"/>
  <c r="Q27" i="38"/>
  <c r="Q28" i="38"/>
  <c r="Q17" i="38"/>
  <c r="Q16" i="37"/>
  <c r="Q17" i="37"/>
  <c r="Q18" i="37"/>
  <c r="Q19" i="37"/>
  <c r="Q20" i="37"/>
  <c r="Q21" i="37"/>
  <c r="Q22" i="37"/>
  <c r="Q23" i="37"/>
  <c r="Q24" i="37"/>
  <c r="Q25" i="37"/>
  <c r="Q26" i="37"/>
  <c r="Q15" i="37"/>
  <c r="Q16" i="36"/>
  <c r="Q17" i="36"/>
  <c r="Q18" i="36"/>
  <c r="Q19" i="36"/>
  <c r="Q20" i="36"/>
  <c r="Q21" i="36"/>
  <c r="Q22" i="36"/>
  <c r="Q23" i="36"/>
  <c r="Q24" i="36"/>
  <c r="Q25" i="36"/>
  <c r="Q26" i="36"/>
  <c r="Q15" i="36"/>
  <c r="Q17" i="35"/>
  <c r="Q18" i="35"/>
  <c r="Q19" i="35"/>
  <c r="Q20" i="35"/>
  <c r="Q21" i="35"/>
  <c r="Q22" i="35"/>
  <c r="Q23" i="35"/>
  <c r="Q24" i="35"/>
  <c r="Q25" i="35"/>
  <c r="Q26" i="35"/>
  <c r="Q27" i="35"/>
  <c r="Q16" i="35"/>
  <c r="Q20" i="34"/>
  <c r="Q21" i="34"/>
  <c r="Q22" i="34"/>
  <c r="Q23" i="34"/>
  <c r="Q24" i="34"/>
  <c r="Q25" i="34"/>
  <c r="Q26" i="34"/>
  <c r="Q27" i="34"/>
  <c r="Q28" i="34"/>
  <c r="Q29" i="34"/>
  <c r="Q30" i="34"/>
  <c r="Q19" i="34"/>
  <c r="Q20" i="33"/>
  <c r="Q21" i="33"/>
  <c r="Q22" i="33"/>
  <c r="Q23" i="33"/>
  <c r="Q24" i="33"/>
  <c r="Q25" i="33"/>
  <c r="Q26" i="33"/>
  <c r="Q27" i="33"/>
  <c r="Q28" i="33"/>
  <c r="Q29" i="33"/>
  <c r="Q30" i="33"/>
  <c r="Q19" i="33"/>
  <c r="Q31" i="32"/>
  <c r="Q32" i="32"/>
  <c r="Q33" i="32"/>
  <c r="Q34" i="32"/>
  <c r="Q35" i="32"/>
  <c r="Q36" i="32"/>
  <c r="Q37" i="32"/>
  <c r="Q38" i="32"/>
  <c r="Q39" i="32"/>
  <c r="Q40" i="32"/>
  <c r="Q41" i="32"/>
  <c r="Q30" i="32"/>
  <c r="Q30" i="70"/>
  <c r="Q31" i="70"/>
  <c r="Q32" i="70"/>
  <c r="Q33" i="70"/>
  <c r="Q34" i="70"/>
  <c r="Q35" i="70"/>
  <c r="Q36" i="70"/>
  <c r="Q37" i="70"/>
  <c r="Q38" i="70"/>
  <c r="Q39" i="70"/>
  <c r="Q28" i="70"/>
  <c r="Q16" i="31"/>
  <c r="Q17" i="31"/>
  <c r="Q18" i="31"/>
  <c r="Q19" i="31"/>
  <c r="Q20" i="31"/>
  <c r="Q21" i="31"/>
  <c r="Q22" i="31"/>
  <c r="Q23" i="31"/>
  <c r="Q24" i="31"/>
  <c r="Q25" i="31"/>
  <c r="Q26" i="31"/>
  <c r="Q15" i="31"/>
  <c r="Q19" i="30"/>
  <c r="Q20" i="30"/>
  <c r="Q21" i="30"/>
  <c r="Q22" i="30"/>
  <c r="Q23" i="30"/>
  <c r="Q24" i="30"/>
  <c r="Q25" i="30"/>
  <c r="Q26" i="30"/>
  <c r="Q27" i="30"/>
  <c r="Q28" i="30"/>
  <c r="Q29" i="30"/>
  <c r="Q18" i="30"/>
  <c r="Q18" i="29"/>
  <c r="Q19" i="29"/>
  <c r="Q20" i="29"/>
  <c r="Q21" i="29"/>
  <c r="Q22" i="29"/>
  <c r="Q23" i="29"/>
  <c r="Q24" i="29"/>
  <c r="Q25" i="29"/>
  <c r="Q26" i="29"/>
  <c r="Q27" i="29"/>
  <c r="Q28" i="29"/>
  <c r="Q17" i="29"/>
  <c r="Q28" i="68"/>
  <c r="Q29" i="68"/>
  <c r="Q30" i="68"/>
  <c r="Q31" i="68"/>
  <c r="Q32" i="68"/>
  <c r="Q33" i="68"/>
  <c r="Q34" i="68"/>
  <c r="Q35" i="68"/>
  <c r="Q36" i="68"/>
  <c r="Q37" i="68"/>
  <c r="Q26" i="68"/>
  <c r="Q17" i="28"/>
  <c r="Q18" i="28"/>
  <c r="Q19" i="28"/>
  <c r="Q20" i="28"/>
  <c r="Q21" i="28"/>
  <c r="Q22" i="28"/>
  <c r="Q23" i="28"/>
  <c r="Q24" i="28"/>
  <c r="Q25" i="28"/>
  <c r="Q26" i="28"/>
  <c r="Q27" i="28"/>
  <c r="Q16" i="28"/>
  <c r="Q23" i="27"/>
  <c r="Q24" i="27"/>
  <c r="Q25" i="27"/>
  <c r="Q26" i="27"/>
  <c r="Q27" i="27"/>
  <c r="Q28" i="27"/>
  <c r="Q29" i="27"/>
  <c r="Q30" i="27"/>
  <c r="Q31" i="27"/>
  <c r="Q32" i="27"/>
  <c r="Q33" i="27"/>
  <c r="Q22" i="27"/>
  <c r="Q21" i="26"/>
  <c r="Q22" i="26"/>
  <c r="Q23" i="26"/>
  <c r="Q24" i="26"/>
  <c r="Q25" i="26"/>
  <c r="Q26" i="26"/>
  <c r="Q27" i="26"/>
  <c r="Q28" i="26"/>
  <c r="Q29" i="26"/>
  <c r="Q30" i="26"/>
  <c r="Q31" i="26"/>
  <c r="Q20" i="26"/>
  <c r="Q32" i="25"/>
  <c r="Q31" i="25"/>
  <c r="Q30" i="25"/>
  <c r="Q29" i="25"/>
  <c r="Q28" i="25"/>
  <c r="Q27" i="25"/>
  <c r="Q26" i="25"/>
  <c r="Q25" i="25"/>
  <c r="Q24" i="25"/>
  <c r="Q23" i="25"/>
  <c r="Q22" i="25"/>
  <c r="Q21" i="25"/>
  <c r="Q22" i="24"/>
  <c r="Q23" i="24"/>
  <c r="Q24" i="24"/>
  <c r="Q25" i="24"/>
  <c r="Q26" i="24"/>
  <c r="Q27" i="24"/>
  <c r="Q28" i="24"/>
  <c r="Q29" i="24"/>
  <c r="Q30" i="24"/>
  <c r="Q31" i="24"/>
  <c r="Q32" i="24"/>
  <c r="Q21" i="24"/>
  <c r="P32" i="24"/>
  <c r="C8" i="94"/>
  <c r="Q22" i="2"/>
  <c r="Q23" i="2"/>
  <c r="Q24" i="2"/>
  <c r="Q25" i="2"/>
  <c r="Q26" i="2"/>
  <c r="Q27" i="2"/>
  <c r="Q28" i="2"/>
  <c r="Q29" i="2"/>
  <c r="Q30" i="2"/>
  <c r="Q31" i="2"/>
  <c r="Q32" i="2"/>
  <c r="Q23" i="23"/>
  <c r="Q24" i="23"/>
  <c r="Q25" i="23"/>
  <c r="Q26" i="23"/>
  <c r="Q27" i="23"/>
  <c r="Q28" i="23"/>
  <c r="Q29" i="23"/>
  <c r="Q30" i="23"/>
  <c r="Q31" i="23"/>
  <c r="Q32" i="23"/>
  <c r="Q33" i="23"/>
  <c r="Q22" i="23"/>
  <c r="Q21" i="2"/>
  <c r="Q8" i="61"/>
  <c r="AE51" i="69"/>
  <c r="AF51" i="69"/>
  <c r="AE52" i="69"/>
  <c r="AF52" i="69"/>
  <c r="AE53" i="69"/>
  <c r="AF53" i="69"/>
  <c r="AE54" i="69"/>
  <c r="AF54" i="69"/>
  <c r="B12" i="94"/>
  <c r="B9" i="94"/>
  <c r="B7" i="94"/>
  <c r="C25" i="94"/>
  <c r="C23" i="94"/>
  <c r="C21" i="94"/>
  <c r="C20" i="94"/>
  <c r="C19" i="94"/>
  <c r="C18" i="94"/>
  <c r="C17" i="94"/>
  <c r="C16" i="94"/>
  <c r="C13" i="94"/>
  <c r="C12" i="94"/>
  <c r="C11" i="94"/>
  <c r="C10" i="94"/>
  <c r="C9" i="94"/>
  <c r="C7" i="94"/>
  <c r="C6" i="94"/>
  <c r="C5" i="94"/>
  <c r="D25" i="105"/>
  <c r="G25" i="105" s="1"/>
  <c r="D23" i="105"/>
  <c r="G23" i="105" s="1"/>
  <c r="D21" i="105"/>
  <c r="D20" i="105"/>
  <c r="D19" i="105"/>
  <c r="G19" i="105" s="1"/>
  <c r="D18" i="105"/>
  <c r="D17" i="105"/>
  <c r="F17" i="105" s="1"/>
  <c r="D16" i="105"/>
  <c r="D13" i="105"/>
  <c r="F13" i="105" s="1"/>
  <c r="D12" i="105"/>
  <c r="D11" i="105"/>
  <c r="D10" i="105"/>
  <c r="G10" i="105" s="1"/>
  <c r="D9" i="105"/>
  <c r="D8" i="105"/>
  <c r="D7" i="105"/>
  <c r="D6" i="105"/>
  <c r="D5" i="105"/>
  <c r="G5" i="105" s="1"/>
  <c r="C25" i="105"/>
  <c r="C23" i="105"/>
  <c r="C21" i="105"/>
  <c r="C20" i="105"/>
  <c r="C19" i="105"/>
  <c r="E19" i="105" s="1"/>
  <c r="C18" i="105"/>
  <c r="C17" i="105"/>
  <c r="E17" i="105" s="1"/>
  <c r="C16" i="105"/>
  <c r="E16" i="105" s="1"/>
  <c r="C13" i="105"/>
  <c r="C12" i="105"/>
  <c r="C11" i="105"/>
  <c r="C10" i="105"/>
  <c r="E10" i="105" s="1"/>
  <c r="C9" i="105"/>
  <c r="C8" i="105"/>
  <c r="E8" i="105" s="1"/>
  <c r="C7" i="105"/>
  <c r="C6" i="105"/>
  <c r="C5" i="105"/>
  <c r="B25" i="105"/>
  <c r="B24" i="105"/>
  <c r="B23" i="105"/>
  <c r="B22" i="105"/>
  <c r="B21" i="105"/>
  <c r="B20" i="105"/>
  <c r="B19" i="105"/>
  <c r="B18" i="105"/>
  <c r="B17" i="105"/>
  <c r="B16" i="105"/>
  <c r="B15" i="105"/>
  <c r="B14" i="105"/>
  <c r="B13" i="105"/>
  <c r="B12" i="105"/>
  <c r="B11" i="105"/>
  <c r="B10" i="105"/>
  <c r="B9" i="105"/>
  <c r="B8" i="105"/>
  <c r="B7" i="105"/>
  <c r="B6" i="105"/>
  <c r="B5" i="105"/>
  <c r="E25" i="105"/>
  <c r="G21" i="105"/>
  <c r="D25" i="104"/>
  <c r="C25" i="104"/>
  <c r="B25" i="104"/>
  <c r="B24" i="104"/>
  <c r="D23" i="104"/>
  <c r="C23" i="104"/>
  <c r="E23" i="104" s="1"/>
  <c r="B23" i="104"/>
  <c r="B22" i="104"/>
  <c r="D21" i="104"/>
  <c r="F21" i="104" s="1"/>
  <c r="C21" i="104"/>
  <c r="B21" i="104"/>
  <c r="D20" i="104"/>
  <c r="G20" i="104" s="1"/>
  <c r="C20" i="104"/>
  <c r="B20" i="104"/>
  <c r="D19" i="104"/>
  <c r="F19" i="104" s="1"/>
  <c r="C19" i="104"/>
  <c r="B19" i="104"/>
  <c r="D18" i="104"/>
  <c r="C18" i="104"/>
  <c r="B18" i="104"/>
  <c r="D17" i="104"/>
  <c r="C17" i="104"/>
  <c r="B17" i="104"/>
  <c r="D16" i="104"/>
  <c r="C16" i="104"/>
  <c r="B16" i="104"/>
  <c r="B15" i="104"/>
  <c r="B14" i="104"/>
  <c r="D13" i="104"/>
  <c r="F13" i="104" s="1"/>
  <c r="C13" i="104"/>
  <c r="B13" i="104"/>
  <c r="D12" i="104"/>
  <c r="G12" i="104" s="1"/>
  <c r="C12" i="104"/>
  <c r="B12" i="104"/>
  <c r="D11" i="104"/>
  <c r="C11" i="104"/>
  <c r="B11" i="104"/>
  <c r="D10" i="104"/>
  <c r="C10" i="104"/>
  <c r="B10" i="104"/>
  <c r="D9" i="104"/>
  <c r="C9" i="104"/>
  <c r="B9" i="104"/>
  <c r="D8" i="104"/>
  <c r="C8" i="104"/>
  <c r="B8" i="104"/>
  <c r="D7" i="104"/>
  <c r="G7" i="104" s="1"/>
  <c r="C7" i="104"/>
  <c r="B7" i="104"/>
  <c r="D6" i="104"/>
  <c r="G6" i="104" s="1"/>
  <c r="C6" i="104"/>
  <c r="E6" i="104" s="1"/>
  <c r="B6" i="104"/>
  <c r="D5" i="104"/>
  <c r="F5" i="104" s="1"/>
  <c r="C5" i="104"/>
  <c r="B5" i="104"/>
  <c r="F25" i="104"/>
  <c r="G25" i="104"/>
  <c r="E25" i="104"/>
  <c r="G23" i="104"/>
  <c r="G21" i="104"/>
  <c r="E19" i="104"/>
  <c r="G17" i="104"/>
  <c r="E16" i="104"/>
  <c r="E11" i="104"/>
  <c r="G8" i="104"/>
  <c r="E8" i="104"/>
  <c r="F7" i="104"/>
  <c r="G5" i="104"/>
  <c r="E16" i="23"/>
  <c r="E15" i="23"/>
  <c r="E14" i="23"/>
  <c r="E13" i="23"/>
  <c r="E12" i="23"/>
  <c r="E11" i="23"/>
  <c r="E10" i="23"/>
  <c r="E9" i="23"/>
  <c r="E8" i="23"/>
  <c r="C11" i="28"/>
  <c r="D11" i="28"/>
  <c r="C10" i="28"/>
  <c r="B11" i="28"/>
  <c r="E10" i="28"/>
  <c r="E27" i="72" l="1"/>
  <c r="F25" i="105"/>
  <c r="F23" i="105"/>
  <c r="F21" i="105"/>
  <c r="F19" i="105"/>
  <c r="G13" i="105"/>
  <c r="F11" i="105"/>
  <c r="F9" i="105"/>
  <c r="F7" i="105"/>
  <c r="E23" i="105"/>
  <c r="E21" i="105"/>
  <c r="E13" i="105"/>
  <c r="E11" i="105"/>
  <c r="E9" i="105"/>
  <c r="E7" i="105"/>
  <c r="F5" i="105"/>
  <c r="E5" i="105"/>
  <c r="E20" i="105"/>
  <c r="G20" i="105"/>
  <c r="E18" i="105"/>
  <c r="G18" i="105"/>
  <c r="G17" i="105"/>
  <c r="G16" i="105"/>
  <c r="E12" i="105"/>
  <c r="G12" i="105"/>
  <c r="G11" i="105"/>
  <c r="G9" i="105"/>
  <c r="G8" i="105"/>
  <c r="G7" i="105"/>
  <c r="E6" i="105"/>
  <c r="G6" i="105"/>
  <c r="F6" i="105"/>
  <c r="F10" i="105"/>
  <c r="F12" i="105"/>
  <c r="F16" i="105"/>
  <c r="F18" i="105"/>
  <c r="F20" i="105"/>
  <c r="B27" i="105"/>
  <c r="F8" i="105"/>
  <c r="F23" i="104"/>
  <c r="E21" i="104"/>
  <c r="E20" i="104"/>
  <c r="G19" i="104"/>
  <c r="E18" i="104"/>
  <c r="G18" i="104"/>
  <c r="F17" i="104"/>
  <c r="E17" i="104"/>
  <c r="G16" i="104"/>
  <c r="E13" i="104"/>
  <c r="G13" i="104"/>
  <c r="E12" i="104"/>
  <c r="F11" i="104"/>
  <c r="G11" i="104"/>
  <c r="G10" i="104"/>
  <c r="E10" i="104"/>
  <c r="F9" i="104"/>
  <c r="E9" i="104"/>
  <c r="G9" i="104"/>
  <c r="E7" i="104"/>
  <c r="E5" i="104"/>
  <c r="F6" i="104"/>
  <c r="F8" i="104"/>
  <c r="F10" i="104"/>
  <c r="F12" i="104"/>
  <c r="F16" i="104"/>
  <c r="F18" i="104"/>
  <c r="F20" i="104"/>
  <c r="B27" i="104"/>
  <c r="D23" i="94"/>
  <c r="D20" i="94"/>
  <c r="D19" i="94"/>
  <c r="D18" i="94"/>
  <c r="D13" i="94"/>
  <c r="D11" i="94"/>
  <c r="D10" i="94"/>
  <c r="D8" i="94"/>
  <c r="D7" i="94"/>
  <c r="D25" i="94"/>
  <c r="D21" i="94"/>
  <c r="D17" i="94"/>
  <c r="D16" i="94"/>
  <c r="D9" i="94"/>
  <c r="D6" i="94"/>
  <c r="D5" i="94"/>
  <c r="D25" i="103"/>
  <c r="D23" i="103"/>
  <c r="D21" i="103"/>
  <c r="D20" i="103"/>
  <c r="D19" i="103"/>
  <c r="D18" i="103"/>
  <c r="G18" i="103" s="1"/>
  <c r="D17" i="103"/>
  <c r="D16" i="103"/>
  <c r="G16" i="103" s="1"/>
  <c r="D13" i="103"/>
  <c r="D11" i="103"/>
  <c r="G11" i="103" s="1"/>
  <c r="D10" i="103"/>
  <c r="D9" i="103"/>
  <c r="D8" i="103"/>
  <c r="D7" i="103"/>
  <c r="D6" i="103"/>
  <c r="F6" i="103" s="1"/>
  <c r="D5" i="103"/>
  <c r="C25" i="103"/>
  <c r="C23" i="103"/>
  <c r="C21" i="103"/>
  <c r="C20" i="103"/>
  <c r="C19" i="103"/>
  <c r="E19" i="103" s="1"/>
  <c r="C18" i="103"/>
  <c r="C17" i="103"/>
  <c r="C16" i="103"/>
  <c r="C13" i="103"/>
  <c r="C11" i="103"/>
  <c r="C10" i="103"/>
  <c r="E10" i="103" s="1"/>
  <c r="C9" i="103"/>
  <c r="C8" i="103"/>
  <c r="C7" i="103"/>
  <c r="E7" i="103" s="1"/>
  <c r="C6" i="103"/>
  <c r="C5" i="103"/>
  <c r="B25" i="103"/>
  <c r="B24" i="103"/>
  <c r="B23" i="103"/>
  <c r="B22" i="103"/>
  <c r="B21" i="103"/>
  <c r="B20" i="103"/>
  <c r="B19" i="103"/>
  <c r="B18" i="103"/>
  <c r="B17" i="103"/>
  <c r="B16" i="103"/>
  <c r="B15" i="103"/>
  <c r="B14" i="103"/>
  <c r="B13" i="103"/>
  <c r="B12" i="103"/>
  <c r="B11" i="103"/>
  <c r="B10" i="103"/>
  <c r="G10" i="103" s="1"/>
  <c r="B9" i="103"/>
  <c r="B8" i="103"/>
  <c r="B7" i="103"/>
  <c r="B6" i="103"/>
  <c r="B5" i="103"/>
  <c r="G20" i="103"/>
  <c r="G19" i="103"/>
  <c r="F18" i="103"/>
  <c r="E18" i="103"/>
  <c r="G17" i="103"/>
  <c r="F16" i="103"/>
  <c r="E16" i="103"/>
  <c r="E11" i="103"/>
  <c r="F10" i="103"/>
  <c r="E9" i="103"/>
  <c r="G9" i="103"/>
  <c r="F8" i="103"/>
  <c r="E8" i="103"/>
  <c r="G8" i="103"/>
  <c r="G7" i="103"/>
  <c r="G6" i="103"/>
  <c r="G5" i="103"/>
  <c r="D25" i="102"/>
  <c r="F25" i="102" s="1"/>
  <c r="D23" i="102"/>
  <c r="D21" i="102"/>
  <c r="D20" i="102"/>
  <c r="D19" i="102"/>
  <c r="F19" i="102" s="1"/>
  <c r="D18" i="102"/>
  <c r="D17" i="102"/>
  <c r="G17" i="102" s="1"/>
  <c r="D16" i="102"/>
  <c r="G16" i="102" s="1"/>
  <c r="D13" i="102"/>
  <c r="D11" i="102"/>
  <c r="F11" i="102" s="1"/>
  <c r="D10" i="102"/>
  <c r="D9" i="102"/>
  <c r="D8" i="102"/>
  <c r="D7" i="102"/>
  <c r="D6" i="102"/>
  <c r="C25" i="102"/>
  <c r="C23" i="102"/>
  <c r="F23" i="102" s="1"/>
  <c r="C21" i="102"/>
  <c r="C20" i="102"/>
  <c r="E20" i="102" s="1"/>
  <c r="C19" i="102"/>
  <c r="C18" i="102"/>
  <c r="E18" i="102" s="1"/>
  <c r="C17" i="102"/>
  <c r="F17" i="102" s="1"/>
  <c r="C16" i="102"/>
  <c r="E16" i="102" s="1"/>
  <c r="C13" i="102"/>
  <c r="C11" i="102"/>
  <c r="C10" i="102"/>
  <c r="C9" i="102"/>
  <c r="C8" i="102"/>
  <c r="E8" i="102" s="1"/>
  <c r="C7" i="102"/>
  <c r="C6" i="102"/>
  <c r="B25" i="102"/>
  <c r="B24" i="102"/>
  <c r="B23" i="102"/>
  <c r="B22" i="102"/>
  <c r="B21" i="102"/>
  <c r="B20" i="102"/>
  <c r="B19" i="102"/>
  <c r="B18" i="102"/>
  <c r="B17" i="102"/>
  <c r="B16" i="102"/>
  <c r="B15" i="102"/>
  <c r="B14" i="102"/>
  <c r="B13" i="102"/>
  <c r="B12" i="102"/>
  <c r="B11" i="102"/>
  <c r="B10" i="102"/>
  <c r="B9" i="102"/>
  <c r="B8" i="102"/>
  <c r="D5" i="102"/>
  <c r="C5" i="102"/>
  <c r="B7" i="102"/>
  <c r="B6" i="102"/>
  <c r="B5" i="102"/>
  <c r="G25" i="102"/>
  <c r="G20" i="102"/>
  <c r="E19" i="102"/>
  <c r="E11" i="102"/>
  <c r="F9" i="102"/>
  <c r="G9" i="102"/>
  <c r="F7" i="102"/>
  <c r="E7" i="102"/>
  <c r="G5" i="102"/>
  <c r="D25" i="101"/>
  <c r="D23" i="101"/>
  <c r="D21" i="101"/>
  <c r="D20" i="101"/>
  <c r="D19" i="101"/>
  <c r="F19" i="101" s="1"/>
  <c r="D18" i="101"/>
  <c r="G18" i="101" s="1"/>
  <c r="D17" i="101"/>
  <c r="D16" i="101"/>
  <c r="G16" i="101" s="1"/>
  <c r="D13" i="101"/>
  <c r="D11" i="101"/>
  <c r="D10" i="101"/>
  <c r="D9" i="101"/>
  <c r="D8" i="101"/>
  <c r="D7" i="101"/>
  <c r="D6" i="101"/>
  <c r="C25" i="101"/>
  <c r="F25" i="101" s="1"/>
  <c r="C23" i="101"/>
  <c r="F23" i="101" s="1"/>
  <c r="C21" i="101"/>
  <c r="C20" i="101"/>
  <c r="C19" i="101"/>
  <c r="C18" i="101"/>
  <c r="E18" i="101" s="1"/>
  <c r="C17" i="101"/>
  <c r="C16" i="101"/>
  <c r="C13" i="101"/>
  <c r="E13" i="101" s="1"/>
  <c r="C11" i="101"/>
  <c r="C10" i="101"/>
  <c r="C9" i="101"/>
  <c r="C8" i="101"/>
  <c r="C7" i="101"/>
  <c r="C6" i="101"/>
  <c r="B25" i="101"/>
  <c r="B24" i="101"/>
  <c r="B23" i="101"/>
  <c r="B22" i="101"/>
  <c r="B21" i="101"/>
  <c r="B20" i="101"/>
  <c r="E20" i="101" s="1"/>
  <c r="B19" i="101"/>
  <c r="B18" i="101"/>
  <c r="B17" i="101"/>
  <c r="B16" i="101"/>
  <c r="E16" i="101" s="1"/>
  <c r="B15" i="101"/>
  <c r="B14" i="101"/>
  <c r="B13" i="101"/>
  <c r="B12" i="101"/>
  <c r="B11" i="101"/>
  <c r="B10" i="101"/>
  <c r="B9" i="101"/>
  <c r="E9" i="101" s="1"/>
  <c r="B8" i="101"/>
  <c r="B7" i="101"/>
  <c r="E7" i="101" s="1"/>
  <c r="B6" i="101"/>
  <c r="B5" i="101"/>
  <c r="F17" i="101"/>
  <c r="F13" i="101"/>
  <c r="E8" i="101"/>
  <c r="G6" i="101"/>
  <c r="E6" i="101"/>
  <c r="D25" i="100"/>
  <c r="F25" i="100" s="1"/>
  <c r="C25" i="100"/>
  <c r="B25" i="100"/>
  <c r="B24" i="100"/>
  <c r="D23" i="100"/>
  <c r="F23" i="100" s="1"/>
  <c r="C23" i="100"/>
  <c r="B23" i="100"/>
  <c r="B22" i="100"/>
  <c r="D21" i="100"/>
  <c r="C21" i="100"/>
  <c r="B21" i="100"/>
  <c r="D20" i="100"/>
  <c r="C20" i="100"/>
  <c r="B20" i="100"/>
  <c r="D19" i="100"/>
  <c r="C19" i="100"/>
  <c r="E19" i="100" s="1"/>
  <c r="B19" i="100"/>
  <c r="D18" i="100"/>
  <c r="C18" i="100"/>
  <c r="E18" i="100" s="1"/>
  <c r="B18" i="100"/>
  <c r="D17" i="100"/>
  <c r="G17" i="100" s="1"/>
  <c r="C17" i="100"/>
  <c r="B17" i="100"/>
  <c r="B14" i="100"/>
  <c r="D16" i="100"/>
  <c r="C16" i="100"/>
  <c r="B16" i="100"/>
  <c r="B15" i="100"/>
  <c r="D13" i="100"/>
  <c r="G13" i="100" s="1"/>
  <c r="C13" i="100"/>
  <c r="B13" i="100"/>
  <c r="B12" i="100"/>
  <c r="D11" i="100"/>
  <c r="F11" i="100" s="1"/>
  <c r="C11" i="100"/>
  <c r="B11" i="100"/>
  <c r="D10" i="100"/>
  <c r="C10" i="100"/>
  <c r="B10" i="100"/>
  <c r="D9" i="100"/>
  <c r="C9" i="100"/>
  <c r="B9" i="100"/>
  <c r="D8" i="100"/>
  <c r="G8" i="100" s="1"/>
  <c r="C8" i="100"/>
  <c r="B8" i="100"/>
  <c r="D7" i="100"/>
  <c r="F7" i="100" s="1"/>
  <c r="C7" i="100"/>
  <c r="B7" i="100"/>
  <c r="D6" i="100"/>
  <c r="C6" i="100"/>
  <c r="B6" i="100"/>
  <c r="B5" i="100"/>
  <c r="G25" i="100"/>
  <c r="E21" i="100"/>
  <c r="G21" i="100"/>
  <c r="F17" i="100"/>
  <c r="E17" i="100"/>
  <c r="E16" i="100"/>
  <c r="G16" i="100"/>
  <c r="F13" i="100"/>
  <c r="E13" i="100"/>
  <c r="E10" i="100"/>
  <c r="E9" i="100"/>
  <c r="G9" i="100"/>
  <c r="E8" i="100"/>
  <c r="E7" i="100"/>
  <c r="E6" i="100"/>
  <c r="D25" i="99"/>
  <c r="G25" i="99" s="1"/>
  <c r="D23" i="99"/>
  <c r="F23" i="99" s="1"/>
  <c r="D21" i="99"/>
  <c r="D20" i="99"/>
  <c r="D19" i="99"/>
  <c r="F19" i="99" s="1"/>
  <c r="D18" i="99"/>
  <c r="D17" i="99"/>
  <c r="D16" i="99"/>
  <c r="G16" i="99" s="1"/>
  <c r="D13" i="99"/>
  <c r="D11" i="99"/>
  <c r="D10" i="99"/>
  <c r="D9" i="99"/>
  <c r="D8" i="99"/>
  <c r="D7" i="99"/>
  <c r="D6" i="99"/>
  <c r="C25" i="99"/>
  <c r="C23" i="99"/>
  <c r="E23" i="99" s="1"/>
  <c r="C21" i="99"/>
  <c r="C20" i="99"/>
  <c r="C19" i="99"/>
  <c r="C18" i="99"/>
  <c r="C17" i="99"/>
  <c r="C16" i="99"/>
  <c r="C13" i="99"/>
  <c r="F13" i="99" s="1"/>
  <c r="C11" i="99"/>
  <c r="C10" i="99"/>
  <c r="E10" i="99" s="1"/>
  <c r="C9" i="99"/>
  <c r="C8" i="99"/>
  <c r="C7" i="99"/>
  <c r="F7" i="99" s="1"/>
  <c r="C6" i="99"/>
  <c r="C5" i="99"/>
  <c r="B25" i="99"/>
  <c r="B24" i="99"/>
  <c r="B23" i="99"/>
  <c r="B22" i="99"/>
  <c r="B21" i="99"/>
  <c r="B20" i="99"/>
  <c r="B19" i="99"/>
  <c r="B18" i="99"/>
  <c r="B17" i="99"/>
  <c r="B16" i="99"/>
  <c r="B15" i="99"/>
  <c r="B14" i="99"/>
  <c r="B13" i="99"/>
  <c r="B12" i="99"/>
  <c r="B11" i="99"/>
  <c r="B10" i="99"/>
  <c r="B9" i="99"/>
  <c r="B8" i="99"/>
  <c r="B7" i="99"/>
  <c r="B6" i="99"/>
  <c r="B5" i="99"/>
  <c r="E25" i="99"/>
  <c r="G7" i="99"/>
  <c r="E6" i="99"/>
  <c r="D25" i="98"/>
  <c r="G25" i="98" s="1"/>
  <c r="D23" i="98"/>
  <c r="D21" i="98"/>
  <c r="F21" i="98" s="1"/>
  <c r="D20" i="98"/>
  <c r="D19" i="98"/>
  <c r="D18" i="98"/>
  <c r="D17" i="98"/>
  <c r="D16" i="98"/>
  <c r="D13" i="98"/>
  <c r="G13" i="98" s="1"/>
  <c r="D11" i="98"/>
  <c r="D10" i="98"/>
  <c r="F10" i="98" s="1"/>
  <c r="D9" i="98"/>
  <c r="D8" i="98"/>
  <c r="D7" i="98"/>
  <c r="D6" i="98"/>
  <c r="G6" i="98" s="1"/>
  <c r="C25" i="98"/>
  <c r="C23" i="98"/>
  <c r="E23" i="98" s="1"/>
  <c r="C21" i="98"/>
  <c r="C20" i="98"/>
  <c r="C19" i="98"/>
  <c r="C18" i="98"/>
  <c r="F18" i="98" s="1"/>
  <c r="C17" i="98"/>
  <c r="C16" i="98"/>
  <c r="F16" i="98" s="1"/>
  <c r="C13" i="98"/>
  <c r="C11" i="98"/>
  <c r="C10" i="98"/>
  <c r="E10" i="98" s="1"/>
  <c r="C9" i="98"/>
  <c r="C8" i="98"/>
  <c r="C7" i="98"/>
  <c r="E7" i="98" s="1"/>
  <c r="C6" i="98"/>
  <c r="B25" i="98"/>
  <c r="B24" i="98"/>
  <c r="B23" i="98"/>
  <c r="B22" i="98"/>
  <c r="B21" i="98"/>
  <c r="E21" i="98" s="1"/>
  <c r="B20" i="98"/>
  <c r="G20" i="98" s="1"/>
  <c r="B19" i="98"/>
  <c r="B18" i="98"/>
  <c r="B17" i="98"/>
  <c r="B16" i="98"/>
  <c r="G16" i="98" s="1"/>
  <c r="B15" i="98"/>
  <c r="B14" i="98"/>
  <c r="B13" i="98"/>
  <c r="B12" i="98"/>
  <c r="B11" i="98"/>
  <c r="G11" i="98" s="1"/>
  <c r="B10" i="98"/>
  <c r="B9" i="98"/>
  <c r="B8" i="98"/>
  <c r="B7" i="98"/>
  <c r="G7" i="98" s="1"/>
  <c r="B6" i="98"/>
  <c r="B5" i="98"/>
  <c r="G21" i="98"/>
  <c r="F20" i="98"/>
  <c r="E18" i="98"/>
  <c r="E13" i="98"/>
  <c r="E11" i="98"/>
  <c r="F8" i="98"/>
  <c r="D25" i="97"/>
  <c r="G25" i="97" s="1"/>
  <c r="C25" i="97"/>
  <c r="E25" i="97" s="1"/>
  <c r="B25" i="97"/>
  <c r="B24" i="97"/>
  <c r="D23" i="97"/>
  <c r="C23" i="97"/>
  <c r="B23" i="97"/>
  <c r="G23" i="97" s="1"/>
  <c r="B22" i="97"/>
  <c r="D21" i="97"/>
  <c r="G21" i="97" s="1"/>
  <c r="C21" i="97"/>
  <c r="B21" i="97"/>
  <c r="D20" i="97"/>
  <c r="C20" i="97"/>
  <c r="B20" i="97"/>
  <c r="G20" i="97" s="1"/>
  <c r="D19" i="97"/>
  <c r="C19" i="97"/>
  <c r="B19" i="97"/>
  <c r="D18" i="97"/>
  <c r="G18" i="97" s="1"/>
  <c r="C18" i="97"/>
  <c r="B18" i="97"/>
  <c r="D17" i="97"/>
  <c r="C17" i="97"/>
  <c r="E17" i="97" s="1"/>
  <c r="B17" i="97"/>
  <c r="D16" i="97"/>
  <c r="F16" i="97" s="1"/>
  <c r="C16" i="97"/>
  <c r="B16" i="97"/>
  <c r="G16" i="97" s="1"/>
  <c r="B15" i="97"/>
  <c r="B14" i="97"/>
  <c r="D13" i="97"/>
  <c r="C13" i="97"/>
  <c r="F13" i="97" s="1"/>
  <c r="B13" i="97"/>
  <c r="G13" i="97" s="1"/>
  <c r="B12" i="97"/>
  <c r="D11" i="97"/>
  <c r="C11" i="97"/>
  <c r="B11" i="97"/>
  <c r="D10" i="97"/>
  <c r="C10" i="97"/>
  <c r="B10" i="97"/>
  <c r="E10" i="97" s="1"/>
  <c r="D9" i="97"/>
  <c r="C9" i="97"/>
  <c r="F9" i="97" s="1"/>
  <c r="B9" i="97"/>
  <c r="D8" i="97"/>
  <c r="C8" i="97"/>
  <c r="B8" i="97"/>
  <c r="E8" i="97" s="1"/>
  <c r="D7" i="97"/>
  <c r="C7" i="97"/>
  <c r="B7" i="97"/>
  <c r="D6" i="97"/>
  <c r="G6" i="97" s="1"/>
  <c r="C6" i="97"/>
  <c r="B6" i="97"/>
  <c r="B5" i="97"/>
  <c r="F23" i="97"/>
  <c r="F20" i="97"/>
  <c r="E18" i="97"/>
  <c r="F17" i="97"/>
  <c r="F11" i="97"/>
  <c r="E11" i="97"/>
  <c r="G11" i="97"/>
  <c r="G9" i="97"/>
  <c r="E9" i="97"/>
  <c r="E7" i="97"/>
  <c r="G7" i="97"/>
  <c r="E6" i="97"/>
  <c r="P11" i="61"/>
  <c r="D5" i="97" s="1"/>
  <c r="G5" i="97" s="1"/>
  <c r="O13" i="61"/>
  <c r="F8" i="70"/>
  <c r="F23" i="70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D25" i="96"/>
  <c r="D23" i="96"/>
  <c r="G23" i="96" s="1"/>
  <c r="D21" i="96"/>
  <c r="D20" i="96"/>
  <c r="D19" i="96"/>
  <c r="G19" i="96" s="1"/>
  <c r="D18" i="96"/>
  <c r="D17" i="96"/>
  <c r="D16" i="96"/>
  <c r="D13" i="96"/>
  <c r="D11" i="96"/>
  <c r="F11" i="96" s="1"/>
  <c r="D10" i="96"/>
  <c r="D9" i="96"/>
  <c r="D8" i="96"/>
  <c r="D7" i="96"/>
  <c r="D6" i="96"/>
  <c r="C25" i="96"/>
  <c r="C23" i="96"/>
  <c r="C21" i="96"/>
  <c r="C20" i="96"/>
  <c r="C19" i="96"/>
  <c r="E19" i="96" s="1"/>
  <c r="C18" i="96"/>
  <c r="C17" i="96"/>
  <c r="C16" i="96"/>
  <c r="C13" i="96"/>
  <c r="F13" i="96" s="1"/>
  <c r="C11" i="96"/>
  <c r="E11" i="96" s="1"/>
  <c r="C10" i="96"/>
  <c r="C9" i="96"/>
  <c r="F9" i="96" s="1"/>
  <c r="C8" i="96"/>
  <c r="C7" i="96"/>
  <c r="C6" i="96"/>
  <c r="B25" i="96"/>
  <c r="B24" i="96"/>
  <c r="B23" i="96"/>
  <c r="B22" i="96"/>
  <c r="B21" i="96"/>
  <c r="B20" i="96"/>
  <c r="G20" i="96" s="1"/>
  <c r="B19" i="96"/>
  <c r="B18" i="96"/>
  <c r="B17" i="96"/>
  <c r="B16" i="96"/>
  <c r="B15" i="96"/>
  <c r="B14" i="96"/>
  <c r="B13" i="96"/>
  <c r="G13" i="96" s="1"/>
  <c r="B12" i="96"/>
  <c r="B11" i="96"/>
  <c r="B10" i="96"/>
  <c r="B9" i="96"/>
  <c r="G9" i="96" s="1"/>
  <c r="B8" i="96"/>
  <c r="B7" i="96"/>
  <c r="B6" i="96"/>
  <c r="B5" i="96"/>
  <c r="F19" i="96"/>
  <c r="G11" i="96"/>
  <c r="F6" i="96"/>
  <c r="E6" i="96"/>
  <c r="G6" i="96"/>
  <c r="F20" i="103" l="1"/>
  <c r="E25" i="103"/>
  <c r="E23" i="103"/>
  <c r="E21" i="103"/>
  <c r="E17" i="103"/>
  <c r="E13" i="103"/>
  <c r="E5" i="103"/>
  <c r="G25" i="103"/>
  <c r="G23" i="103"/>
  <c r="G21" i="103"/>
  <c r="E20" i="103"/>
  <c r="G13" i="103"/>
  <c r="B27" i="103"/>
  <c r="F5" i="103"/>
  <c r="F7" i="103"/>
  <c r="F9" i="103"/>
  <c r="F11" i="103"/>
  <c r="F13" i="103"/>
  <c r="F17" i="103"/>
  <c r="F19" i="103"/>
  <c r="F21" i="103"/>
  <c r="F23" i="103"/>
  <c r="F25" i="103"/>
  <c r="E6" i="103"/>
  <c r="F21" i="102"/>
  <c r="F13" i="102"/>
  <c r="G11" i="102"/>
  <c r="E10" i="102"/>
  <c r="E6" i="102"/>
  <c r="E25" i="102"/>
  <c r="E23" i="102"/>
  <c r="G23" i="102"/>
  <c r="E21" i="102"/>
  <c r="G21" i="102"/>
  <c r="G19" i="102"/>
  <c r="G18" i="102"/>
  <c r="E17" i="102"/>
  <c r="E13" i="102"/>
  <c r="G13" i="102"/>
  <c r="G10" i="102"/>
  <c r="E9" i="102"/>
  <c r="G8" i="102"/>
  <c r="F5" i="102"/>
  <c r="G7" i="102"/>
  <c r="B27" i="102"/>
  <c r="G6" i="102"/>
  <c r="F6" i="102"/>
  <c r="F8" i="102"/>
  <c r="F10" i="102"/>
  <c r="F16" i="102"/>
  <c r="F18" i="102"/>
  <c r="F20" i="102"/>
  <c r="E5" i="102"/>
  <c r="F21" i="101"/>
  <c r="F11" i="101"/>
  <c r="F9" i="101"/>
  <c r="F7" i="101"/>
  <c r="E21" i="101"/>
  <c r="E25" i="101"/>
  <c r="G25" i="101"/>
  <c r="G23" i="101"/>
  <c r="E23" i="101"/>
  <c r="G21" i="101"/>
  <c r="G20" i="101"/>
  <c r="E19" i="101"/>
  <c r="G19" i="101"/>
  <c r="E17" i="101"/>
  <c r="G17" i="101"/>
  <c r="G13" i="101"/>
  <c r="E11" i="101"/>
  <c r="G11" i="101"/>
  <c r="G10" i="101"/>
  <c r="E10" i="101"/>
  <c r="G9" i="101"/>
  <c r="G8" i="101"/>
  <c r="B27" i="101"/>
  <c r="G7" i="101"/>
  <c r="F6" i="101"/>
  <c r="F8" i="101"/>
  <c r="F10" i="101"/>
  <c r="F16" i="101"/>
  <c r="F18" i="101"/>
  <c r="F20" i="101"/>
  <c r="E25" i="100"/>
  <c r="G23" i="100"/>
  <c r="E23" i="100"/>
  <c r="F21" i="100"/>
  <c r="E20" i="100"/>
  <c r="G20" i="100"/>
  <c r="G19" i="100"/>
  <c r="F19" i="100"/>
  <c r="G18" i="100"/>
  <c r="G11" i="100"/>
  <c r="E11" i="100"/>
  <c r="G10" i="100"/>
  <c r="F9" i="100"/>
  <c r="G7" i="100"/>
  <c r="G6" i="100"/>
  <c r="F8" i="100"/>
  <c r="F10" i="100"/>
  <c r="F16" i="100"/>
  <c r="F18" i="100"/>
  <c r="F20" i="100"/>
  <c r="B27" i="100"/>
  <c r="F6" i="100"/>
  <c r="F25" i="99"/>
  <c r="F21" i="99"/>
  <c r="F17" i="99"/>
  <c r="F11" i="99"/>
  <c r="G11" i="99"/>
  <c r="G9" i="99"/>
  <c r="F9" i="99"/>
  <c r="E8" i="99"/>
  <c r="G23" i="99"/>
  <c r="G21" i="99"/>
  <c r="E21" i="99"/>
  <c r="E20" i="99"/>
  <c r="G20" i="99"/>
  <c r="G19" i="99"/>
  <c r="E19" i="99"/>
  <c r="G18" i="99"/>
  <c r="E18" i="99"/>
  <c r="E17" i="99"/>
  <c r="G17" i="99"/>
  <c r="E16" i="99"/>
  <c r="G13" i="99"/>
  <c r="E13" i="99"/>
  <c r="E11" i="99"/>
  <c r="G10" i="99"/>
  <c r="E9" i="99"/>
  <c r="G8" i="99"/>
  <c r="E7" i="99"/>
  <c r="G6" i="99"/>
  <c r="B27" i="99"/>
  <c r="F6" i="99"/>
  <c r="F8" i="99"/>
  <c r="F10" i="99"/>
  <c r="F16" i="99"/>
  <c r="F18" i="99"/>
  <c r="F20" i="99"/>
  <c r="E5" i="99"/>
  <c r="G23" i="98"/>
  <c r="G10" i="98"/>
  <c r="G18" i="98"/>
  <c r="E13" i="97"/>
  <c r="E20" i="97"/>
  <c r="G8" i="97"/>
  <c r="F7" i="97"/>
  <c r="F19" i="97"/>
  <c r="F8" i="96"/>
  <c r="E23" i="96"/>
  <c r="G10" i="96"/>
  <c r="F13" i="98"/>
  <c r="F25" i="98"/>
  <c r="E16" i="98"/>
  <c r="E9" i="98"/>
  <c r="F9" i="98"/>
  <c r="E8" i="98"/>
  <c r="E25" i="98"/>
  <c r="E20" i="98"/>
  <c r="G19" i="98"/>
  <c r="E19" i="98"/>
  <c r="E17" i="98"/>
  <c r="G17" i="98"/>
  <c r="B27" i="98"/>
  <c r="G9" i="98"/>
  <c r="E6" i="98"/>
  <c r="F7" i="98"/>
  <c r="G8" i="98"/>
  <c r="F11" i="98"/>
  <c r="F19" i="98"/>
  <c r="F23" i="98"/>
  <c r="F6" i="98"/>
  <c r="F17" i="98"/>
  <c r="F25" i="97"/>
  <c r="E23" i="97"/>
  <c r="F21" i="97"/>
  <c r="E21" i="97"/>
  <c r="G19" i="97"/>
  <c r="E19" i="97"/>
  <c r="G17" i="97"/>
  <c r="E16" i="97"/>
  <c r="G10" i="97"/>
  <c r="B27" i="97"/>
  <c r="F8" i="97"/>
  <c r="F6" i="97"/>
  <c r="F10" i="97"/>
  <c r="F18" i="97"/>
  <c r="G17" i="96"/>
  <c r="F10" i="96"/>
  <c r="G7" i="96"/>
  <c r="F23" i="96"/>
  <c r="E21" i="96"/>
  <c r="F20" i="96"/>
  <c r="E18" i="96"/>
  <c r="F17" i="96"/>
  <c r="E16" i="96"/>
  <c r="E8" i="96"/>
  <c r="F7" i="96"/>
  <c r="E25" i="96"/>
  <c r="G25" i="96"/>
  <c r="G21" i="96"/>
  <c r="E20" i="96"/>
  <c r="G18" i="96"/>
  <c r="E17" i="96"/>
  <c r="G16" i="96"/>
  <c r="E13" i="96"/>
  <c r="E10" i="96"/>
  <c r="E9" i="96"/>
  <c r="E7" i="96"/>
  <c r="F16" i="96"/>
  <c r="G8" i="96"/>
  <c r="F18" i="96"/>
  <c r="B27" i="96"/>
  <c r="F21" i="96"/>
  <c r="F25" i="96"/>
  <c r="D25" i="95"/>
  <c r="C25" i="95"/>
  <c r="F25" i="95" s="1"/>
  <c r="B25" i="95"/>
  <c r="B24" i="95"/>
  <c r="D23" i="95"/>
  <c r="C23" i="95"/>
  <c r="B23" i="95"/>
  <c r="B22" i="95"/>
  <c r="D21" i="95"/>
  <c r="C21" i="95"/>
  <c r="B21" i="95"/>
  <c r="D20" i="95"/>
  <c r="C20" i="95"/>
  <c r="B20" i="95"/>
  <c r="D19" i="95"/>
  <c r="C19" i="95"/>
  <c r="B19" i="95"/>
  <c r="D18" i="95"/>
  <c r="C18" i="95"/>
  <c r="B18" i="95"/>
  <c r="D17" i="95"/>
  <c r="C17" i="95"/>
  <c r="B17" i="95"/>
  <c r="D16" i="95"/>
  <c r="C16" i="95"/>
  <c r="B16" i="95"/>
  <c r="B15" i="95"/>
  <c r="B14" i="95"/>
  <c r="D13" i="95"/>
  <c r="C13" i="95"/>
  <c r="G13" i="95" s="1"/>
  <c r="B13" i="95"/>
  <c r="B12" i="95"/>
  <c r="D11" i="95"/>
  <c r="C11" i="95"/>
  <c r="B11" i="95"/>
  <c r="D10" i="95"/>
  <c r="C10" i="95"/>
  <c r="B10" i="95"/>
  <c r="D9" i="95"/>
  <c r="C9" i="95"/>
  <c r="F9" i="95" s="1"/>
  <c r="B9" i="95"/>
  <c r="D8" i="95"/>
  <c r="C8" i="95"/>
  <c r="B8" i="95"/>
  <c r="F8" i="95" s="1"/>
  <c r="D7" i="95"/>
  <c r="C7" i="95"/>
  <c r="B7" i="95"/>
  <c r="D6" i="95"/>
  <c r="C6" i="95"/>
  <c r="B6" i="95"/>
  <c r="B5" i="95"/>
  <c r="B27" i="94"/>
  <c r="E25" i="94"/>
  <c r="B25" i="94"/>
  <c r="B24" i="94"/>
  <c r="B23" i="94"/>
  <c r="O28" i="34"/>
  <c r="B21" i="94"/>
  <c r="B20" i="94"/>
  <c r="B19" i="94"/>
  <c r="B18" i="94"/>
  <c r="B17" i="94"/>
  <c r="B16" i="94"/>
  <c r="B15" i="94"/>
  <c r="B14" i="94"/>
  <c r="B13" i="94"/>
  <c r="E11" i="94"/>
  <c r="B11" i="94"/>
  <c r="B10" i="94"/>
  <c r="E9" i="94"/>
  <c r="B8" i="94"/>
  <c r="B6" i="94"/>
  <c r="B5" i="94"/>
  <c r="E21" i="94"/>
  <c r="E19" i="94"/>
  <c r="AJ5" i="74"/>
  <c r="AG5" i="74"/>
  <c r="AN25" i="74"/>
  <c r="AN23" i="74"/>
  <c r="AN21" i="74"/>
  <c r="AN20" i="74"/>
  <c r="AN19" i="74"/>
  <c r="AN18" i="74"/>
  <c r="AN17" i="74"/>
  <c r="AN16" i="74"/>
  <c r="AN13" i="74"/>
  <c r="AN12" i="74"/>
  <c r="AN11" i="74"/>
  <c r="AN10" i="74"/>
  <c r="AN9" i="74"/>
  <c r="AN8" i="74"/>
  <c r="AN7" i="74"/>
  <c r="AN6" i="74"/>
  <c r="AJ25" i="74"/>
  <c r="AJ24" i="74"/>
  <c r="AJ23" i="74"/>
  <c r="AK23" i="74" s="1"/>
  <c r="AJ22" i="74"/>
  <c r="AJ21" i="74"/>
  <c r="AK21" i="74" s="1"/>
  <c r="AJ20" i="74"/>
  <c r="AJ19" i="74"/>
  <c r="AJ18" i="74"/>
  <c r="AJ17" i="74"/>
  <c r="AJ16" i="74"/>
  <c r="AJ15" i="74"/>
  <c r="AJ14" i="74"/>
  <c r="AJ13" i="74"/>
  <c r="AJ12" i="74"/>
  <c r="AJ11" i="74"/>
  <c r="AJ10" i="74"/>
  <c r="AI25" i="74"/>
  <c r="AI24" i="74"/>
  <c r="AI23" i="74"/>
  <c r="AI22" i="74"/>
  <c r="AI21" i="74"/>
  <c r="AI20" i="74"/>
  <c r="AI19" i="74"/>
  <c r="AI18" i="74"/>
  <c r="AI17" i="74"/>
  <c r="AI16" i="74"/>
  <c r="AI15" i="74"/>
  <c r="AI14" i="74"/>
  <c r="AI13" i="74"/>
  <c r="AK13" i="74" s="1"/>
  <c r="AI12" i="74"/>
  <c r="AI11" i="74"/>
  <c r="AI10" i="74"/>
  <c r="AI9" i="74"/>
  <c r="AJ9" i="74"/>
  <c r="AJ8" i="74"/>
  <c r="AI8" i="74"/>
  <c r="AJ7" i="74"/>
  <c r="AI7" i="74"/>
  <c r="AJ6" i="74"/>
  <c r="AI6" i="74"/>
  <c r="AI5" i="74"/>
  <c r="AK17" i="74"/>
  <c r="AK9" i="74"/>
  <c r="AK7" i="74"/>
  <c r="AK15" i="74" l="1"/>
  <c r="G25" i="95"/>
  <c r="G11" i="95"/>
  <c r="G23" i="95"/>
  <c r="F23" i="95"/>
  <c r="G21" i="95"/>
  <c r="F21" i="95"/>
  <c r="F20" i="95"/>
  <c r="G19" i="95"/>
  <c r="F19" i="95"/>
  <c r="G18" i="95"/>
  <c r="F18" i="95"/>
  <c r="G17" i="95"/>
  <c r="F17" i="95"/>
  <c r="F16" i="95"/>
  <c r="F13" i="95"/>
  <c r="F11" i="95"/>
  <c r="G10" i="95"/>
  <c r="F10" i="95"/>
  <c r="G9" i="95"/>
  <c r="G7" i="95"/>
  <c r="B27" i="95"/>
  <c r="F7" i="95"/>
  <c r="G6" i="95"/>
  <c r="F6" i="95"/>
  <c r="G8" i="95"/>
  <c r="G16" i="95"/>
  <c r="G20" i="95"/>
  <c r="E23" i="94"/>
  <c r="E20" i="94"/>
  <c r="E18" i="94"/>
  <c r="E17" i="94"/>
  <c r="E16" i="94"/>
  <c r="E13" i="94"/>
  <c r="E10" i="94"/>
  <c r="E7" i="94"/>
  <c r="E6" i="94"/>
  <c r="E8" i="94"/>
  <c r="AK25" i="74"/>
  <c r="AK24" i="74"/>
  <c r="AK22" i="74"/>
  <c r="AK16" i="74"/>
  <c r="AK14" i="74"/>
  <c r="AK8" i="74"/>
  <c r="AK6" i="74"/>
  <c r="AK5" i="74"/>
  <c r="AJ27" i="74"/>
  <c r="C16" i="75" s="1"/>
  <c r="AK10" i="74"/>
  <c r="AK12" i="74"/>
  <c r="AK19" i="74"/>
  <c r="AI27" i="74"/>
  <c r="B16" i="75" s="1"/>
  <c r="AK11" i="74"/>
  <c r="AK18" i="74"/>
  <c r="AK20" i="74"/>
  <c r="P8" i="61"/>
  <c r="P29" i="39"/>
  <c r="O29" i="39"/>
  <c r="P28" i="39"/>
  <c r="O28" i="39"/>
  <c r="P27" i="39"/>
  <c r="O27" i="39"/>
  <c r="P26" i="39"/>
  <c r="O26" i="39"/>
  <c r="P25" i="39"/>
  <c r="O25" i="39"/>
  <c r="P24" i="39"/>
  <c r="O24" i="39"/>
  <c r="P23" i="39"/>
  <c r="O23" i="39"/>
  <c r="P22" i="39"/>
  <c r="O22" i="39"/>
  <c r="P21" i="39"/>
  <c r="O21" i="39"/>
  <c r="P20" i="39"/>
  <c r="O20" i="39"/>
  <c r="P19" i="39"/>
  <c r="O19" i="39"/>
  <c r="P18" i="39"/>
  <c r="O18" i="39"/>
  <c r="AG25" i="74"/>
  <c r="AF25" i="74"/>
  <c r="AD25" i="74"/>
  <c r="AC25" i="74"/>
  <c r="AA25" i="74"/>
  <c r="Z25" i="74"/>
  <c r="X25" i="74"/>
  <c r="W25" i="74"/>
  <c r="U25" i="74"/>
  <c r="T25" i="74"/>
  <c r="R25" i="74"/>
  <c r="Q25" i="74"/>
  <c r="O25" i="74"/>
  <c r="N25" i="74"/>
  <c r="L25" i="74"/>
  <c r="K25" i="74"/>
  <c r="I25" i="74"/>
  <c r="H25" i="74"/>
  <c r="F25" i="74"/>
  <c r="E25" i="74"/>
  <c r="C25" i="74"/>
  <c r="B25" i="74"/>
  <c r="P28" i="38"/>
  <c r="D24" i="105" s="1"/>
  <c r="O28" i="38"/>
  <c r="C24" i="105" s="1"/>
  <c r="P27" i="38"/>
  <c r="D24" i="104" s="1"/>
  <c r="O27" i="38"/>
  <c r="C24" i="104" s="1"/>
  <c r="P26" i="38"/>
  <c r="D24" i="103" s="1"/>
  <c r="O26" i="38"/>
  <c r="C24" i="103" s="1"/>
  <c r="E24" i="103" s="1"/>
  <c r="P25" i="38"/>
  <c r="D24" i="102" s="1"/>
  <c r="O25" i="38"/>
  <c r="C24" i="102" s="1"/>
  <c r="E24" i="102" s="1"/>
  <c r="P24" i="38"/>
  <c r="D24" i="101" s="1"/>
  <c r="O24" i="38"/>
  <c r="C24" i="101" s="1"/>
  <c r="E24" i="101" s="1"/>
  <c r="P23" i="38"/>
  <c r="O23" i="38"/>
  <c r="C24" i="100" s="1"/>
  <c r="E24" i="100" s="1"/>
  <c r="P22" i="38"/>
  <c r="D24" i="99" s="1"/>
  <c r="O22" i="38"/>
  <c r="C24" i="99" s="1"/>
  <c r="E24" i="99" s="1"/>
  <c r="P21" i="38"/>
  <c r="D24" i="98" s="1"/>
  <c r="O21" i="38"/>
  <c r="C24" i="98" s="1"/>
  <c r="E24" i="98" s="1"/>
  <c r="P20" i="38"/>
  <c r="D24" i="97" s="1"/>
  <c r="O20" i="38"/>
  <c r="C24" i="97" s="1"/>
  <c r="E24" i="97" s="1"/>
  <c r="P19" i="38"/>
  <c r="D24" i="96" s="1"/>
  <c r="O19" i="38"/>
  <c r="C24" i="96" s="1"/>
  <c r="E24" i="96" s="1"/>
  <c r="P18" i="38"/>
  <c r="D24" i="95" s="1"/>
  <c r="O18" i="38"/>
  <c r="C24" i="95" s="1"/>
  <c r="F24" i="95" s="1"/>
  <c r="P17" i="38"/>
  <c r="O17" i="38"/>
  <c r="AG24" i="74"/>
  <c r="AF24" i="74"/>
  <c r="AD24" i="74"/>
  <c r="AC24" i="74"/>
  <c r="AA24" i="74"/>
  <c r="Z24" i="74"/>
  <c r="X24" i="74"/>
  <c r="W24" i="74"/>
  <c r="U24" i="74"/>
  <c r="T24" i="74"/>
  <c r="R24" i="74"/>
  <c r="Q24" i="74"/>
  <c r="O24" i="74"/>
  <c r="N24" i="74"/>
  <c r="L24" i="74"/>
  <c r="K24" i="74"/>
  <c r="I24" i="74"/>
  <c r="H24" i="74"/>
  <c r="F24" i="74"/>
  <c r="E24" i="74"/>
  <c r="C24" i="74"/>
  <c r="B24" i="74"/>
  <c r="P26" i="37"/>
  <c r="O26" i="37"/>
  <c r="P25" i="37"/>
  <c r="O25" i="37"/>
  <c r="P24" i="37"/>
  <c r="O24" i="37"/>
  <c r="P23" i="37"/>
  <c r="O23" i="37"/>
  <c r="P22" i="37"/>
  <c r="O22" i="37"/>
  <c r="P21" i="37"/>
  <c r="O21" i="37"/>
  <c r="P20" i="37"/>
  <c r="O20" i="37"/>
  <c r="P19" i="37"/>
  <c r="O19" i="37"/>
  <c r="P18" i="37"/>
  <c r="O18" i="37"/>
  <c r="P17" i="37"/>
  <c r="O17" i="37"/>
  <c r="P16" i="37"/>
  <c r="O16" i="37"/>
  <c r="P15" i="37"/>
  <c r="O15" i="37"/>
  <c r="AG23" i="74"/>
  <c r="AF23" i="74"/>
  <c r="AD23" i="74"/>
  <c r="AC23" i="74"/>
  <c r="AA23" i="74"/>
  <c r="Z23" i="74"/>
  <c r="X23" i="74"/>
  <c r="W23" i="74"/>
  <c r="U23" i="74"/>
  <c r="T23" i="74"/>
  <c r="R23" i="74"/>
  <c r="Q23" i="74"/>
  <c r="O23" i="74"/>
  <c r="N23" i="74"/>
  <c r="L23" i="74"/>
  <c r="K23" i="74"/>
  <c r="I23" i="74"/>
  <c r="H23" i="74"/>
  <c r="F23" i="74"/>
  <c r="E23" i="74"/>
  <c r="C23" i="74"/>
  <c r="B23" i="74"/>
  <c r="P26" i="36"/>
  <c r="D22" i="105" s="1"/>
  <c r="O26" i="36"/>
  <c r="C22" i="105" s="1"/>
  <c r="E22" i="105" s="1"/>
  <c r="P25" i="36"/>
  <c r="D22" i="104" s="1"/>
  <c r="O25" i="36"/>
  <c r="C22" i="104" s="1"/>
  <c r="E22" i="104" s="1"/>
  <c r="P24" i="36"/>
  <c r="D22" i="103" s="1"/>
  <c r="G22" i="103" s="1"/>
  <c r="O24" i="36"/>
  <c r="C22" i="103" s="1"/>
  <c r="P23" i="36"/>
  <c r="D22" i="102" s="1"/>
  <c r="O23" i="36"/>
  <c r="C22" i="102" s="1"/>
  <c r="E22" i="102" s="1"/>
  <c r="P22" i="36"/>
  <c r="D22" i="101" s="1"/>
  <c r="O22" i="36"/>
  <c r="C22" i="101" s="1"/>
  <c r="E22" i="101" s="1"/>
  <c r="P21" i="36"/>
  <c r="O21" i="36"/>
  <c r="C22" i="100" s="1"/>
  <c r="E22" i="100" s="1"/>
  <c r="P20" i="36"/>
  <c r="D22" i="99" s="1"/>
  <c r="O20" i="36"/>
  <c r="C22" i="99" s="1"/>
  <c r="E22" i="99" s="1"/>
  <c r="P19" i="36"/>
  <c r="D22" i="98" s="1"/>
  <c r="O19" i="36"/>
  <c r="C22" i="98" s="1"/>
  <c r="E22" i="98" s="1"/>
  <c r="P18" i="36"/>
  <c r="D22" i="97" s="1"/>
  <c r="O18" i="36"/>
  <c r="C22" i="97" s="1"/>
  <c r="E22" i="97" s="1"/>
  <c r="P17" i="36"/>
  <c r="D22" i="96" s="1"/>
  <c r="G22" i="96" s="1"/>
  <c r="O17" i="36"/>
  <c r="C22" i="96" s="1"/>
  <c r="P16" i="36"/>
  <c r="D22" i="95" s="1"/>
  <c r="O16" i="36"/>
  <c r="C22" i="95" s="1"/>
  <c r="F22" i="95" s="1"/>
  <c r="P15" i="36"/>
  <c r="O15" i="36"/>
  <c r="AG22" i="74"/>
  <c r="AF22" i="74"/>
  <c r="AD22" i="74"/>
  <c r="AC22" i="74"/>
  <c r="AA22" i="74"/>
  <c r="Z22" i="74"/>
  <c r="X22" i="74"/>
  <c r="W22" i="74"/>
  <c r="U22" i="74"/>
  <c r="T22" i="74"/>
  <c r="R22" i="74"/>
  <c r="Q22" i="74"/>
  <c r="O22" i="74"/>
  <c r="N22" i="74"/>
  <c r="L22" i="74"/>
  <c r="K22" i="74"/>
  <c r="I22" i="74"/>
  <c r="H22" i="74"/>
  <c r="F22" i="74"/>
  <c r="E22" i="74"/>
  <c r="C22" i="74"/>
  <c r="AN22" i="74" s="1"/>
  <c r="B22" i="74"/>
  <c r="P27" i="35"/>
  <c r="O27" i="35"/>
  <c r="P26" i="35"/>
  <c r="O26" i="35"/>
  <c r="P25" i="35"/>
  <c r="O25" i="35"/>
  <c r="P24" i="35"/>
  <c r="O24" i="35"/>
  <c r="P23" i="35"/>
  <c r="O23" i="35"/>
  <c r="P22" i="35"/>
  <c r="O22" i="35"/>
  <c r="P21" i="35"/>
  <c r="O21" i="35"/>
  <c r="P20" i="35"/>
  <c r="O20" i="35"/>
  <c r="P19" i="35"/>
  <c r="O19" i="35"/>
  <c r="P18" i="35"/>
  <c r="O18" i="35"/>
  <c r="P17" i="35"/>
  <c r="O17" i="35"/>
  <c r="P16" i="35"/>
  <c r="O16" i="35"/>
  <c r="AG21" i="74"/>
  <c r="AF21" i="74"/>
  <c r="AD21" i="74"/>
  <c r="AC21" i="74"/>
  <c r="AA21" i="74"/>
  <c r="Z21" i="74"/>
  <c r="X21" i="74"/>
  <c r="W21" i="74"/>
  <c r="U21" i="74"/>
  <c r="T21" i="74"/>
  <c r="R21" i="74"/>
  <c r="Q21" i="74"/>
  <c r="O21" i="74"/>
  <c r="N21" i="74"/>
  <c r="L21" i="74"/>
  <c r="K21" i="74"/>
  <c r="I21" i="74"/>
  <c r="H21" i="74"/>
  <c r="F21" i="74"/>
  <c r="E21" i="74"/>
  <c r="C21" i="74"/>
  <c r="B21" i="74"/>
  <c r="P30" i="34"/>
  <c r="O30" i="34"/>
  <c r="P29" i="34"/>
  <c r="O29" i="34"/>
  <c r="P28" i="34"/>
  <c r="P27" i="34"/>
  <c r="O27" i="34"/>
  <c r="P26" i="34"/>
  <c r="O26" i="34"/>
  <c r="P25" i="34"/>
  <c r="O25" i="34"/>
  <c r="P24" i="34"/>
  <c r="O24" i="34"/>
  <c r="P23" i="34"/>
  <c r="O23" i="34"/>
  <c r="P22" i="34"/>
  <c r="O22" i="34"/>
  <c r="P21" i="34"/>
  <c r="O21" i="34"/>
  <c r="P20" i="34"/>
  <c r="O20" i="34"/>
  <c r="P19" i="34"/>
  <c r="O19" i="34"/>
  <c r="AG20" i="74"/>
  <c r="AF20" i="74"/>
  <c r="AD20" i="74"/>
  <c r="AC20" i="74"/>
  <c r="AA20" i="74"/>
  <c r="Z20" i="74"/>
  <c r="X20" i="74"/>
  <c r="W20" i="74"/>
  <c r="U20" i="74"/>
  <c r="T20" i="74"/>
  <c r="R20" i="74"/>
  <c r="Q20" i="74"/>
  <c r="O20" i="74"/>
  <c r="N20" i="74"/>
  <c r="L20" i="74"/>
  <c r="K20" i="74"/>
  <c r="I20" i="74"/>
  <c r="H20" i="74"/>
  <c r="F20" i="74"/>
  <c r="E20" i="74"/>
  <c r="C20" i="74"/>
  <c r="B20" i="74"/>
  <c r="P30" i="33"/>
  <c r="O30" i="33"/>
  <c r="P29" i="33"/>
  <c r="O29" i="33"/>
  <c r="P28" i="33"/>
  <c r="O28" i="33"/>
  <c r="P27" i="33"/>
  <c r="O27" i="33"/>
  <c r="P26" i="33"/>
  <c r="O26" i="33"/>
  <c r="P25" i="33"/>
  <c r="O25" i="33"/>
  <c r="P24" i="33"/>
  <c r="O24" i="33"/>
  <c r="P23" i="33"/>
  <c r="O23" i="33"/>
  <c r="P22" i="33"/>
  <c r="O22" i="33"/>
  <c r="P21" i="33"/>
  <c r="O21" i="33"/>
  <c r="P20" i="33"/>
  <c r="O20" i="33"/>
  <c r="P19" i="33"/>
  <c r="O19" i="33"/>
  <c r="AG19" i="74"/>
  <c r="AF19" i="74"/>
  <c r="AD19" i="74"/>
  <c r="AC19" i="74"/>
  <c r="AA19" i="74"/>
  <c r="Z19" i="74"/>
  <c r="X19" i="74"/>
  <c r="W19" i="74"/>
  <c r="U19" i="74"/>
  <c r="T19" i="74"/>
  <c r="R19" i="74"/>
  <c r="Q19" i="74"/>
  <c r="O19" i="74"/>
  <c r="N19" i="74"/>
  <c r="L19" i="74"/>
  <c r="K19" i="74"/>
  <c r="I19" i="74"/>
  <c r="H19" i="74"/>
  <c r="F19" i="74"/>
  <c r="E19" i="74"/>
  <c r="C19" i="74"/>
  <c r="B19" i="74"/>
  <c r="P41" i="32"/>
  <c r="O41" i="32"/>
  <c r="P40" i="32"/>
  <c r="O40" i="32"/>
  <c r="P39" i="32"/>
  <c r="O39" i="32"/>
  <c r="P38" i="32"/>
  <c r="O38" i="32"/>
  <c r="P37" i="32"/>
  <c r="O37" i="32"/>
  <c r="P36" i="32"/>
  <c r="O36" i="32"/>
  <c r="P35" i="32"/>
  <c r="O35" i="32"/>
  <c r="P34" i="32"/>
  <c r="O34" i="32"/>
  <c r="P33" i="32"/>
  <c r="O33" i="32"/>
  <c r="P32" i="32"/>
  <c r="O32" i="32"/>
  <c r="P31" i="32"/>
  <c r="O31" i="32"/>
  <c r="P30" i="32"/>
  <c r="O30" i="32"/>
  <c r="AG18" i="74"/>
  <c r="AF18" i="74"/>
  <c r="AD18" i="74"/>
  <c r="AC18" i="74"/>
  <c r="AA18" i="74"/>
  <c r="Z18" i="74"/>
  <c r="X18" i="74"/>
  <c r="W18" i="74"/>
  <c r="U18" i="74"/>
  <c r="T18" i="74"/>
  <c r="R18" i="74"/>
  <c r="Q18" i="74"/>
  <c r="O18" i="74"/>
  <c r="N18" i="74"/>
  <c r="L18" i="74"/>
  <c r="K18" i="74"/>
  <c r="I18" i="74"/>
  <c r="H18" i="74"/>
  <c r="F18" i="74"/>
  <c r="E18" i="74"/>
  <c r="C18" i="74"/>
  <c r="B18" i="74"/>
  <c r="P26" i="31"/>
  <c r="O26" i="31"/>
  <c r="P25" i="31"/>
  <c r="O25" i="31"/>
  <c r="P24" i="31"/>
  <c r="O24" i="31"/>
  <c r="P23" i="31"/>
  <c r="O23" i="31"/>
  <c r="P22" i="31"/>
  <c r="O22" i="31"/>
  <c r="P21" i="31"/>
  <c r="O21" i="31"/>
  <c r="P20" i="31"/>
  <c r="O20" i="31"/>
  <c r="P19" i="31"/>
  <c r="O19" i="31"/>
  <c r="P18" i="31"/>
  <c r="O18" i="31"/>
  <c r="P17" i="31"/>
  <c r="O17" i="31"/>
  <c r="P16" i="31"/>
  <c r="O16" i="31"/>
  <c r="P15" i="31"/>
  <c r="O15" i="31"/>
  <c r="AG16" i="74"/>
  <c r="AF16" i="74"/>
  <c r="AD16" i="74"/>
  <c r="AC16" i="74"/>
  <c r="AA16" i="74"/>
  <c r="Z16" i="74"/>
  <c r="X16" i="74"/>
  <c r="W16" i="74"/>
  <c r="U16" i="74"/>
  <c r="T16" i="74"/>
  <c r="R16" i="74"/>
  <c r="Q16" i="74"/>
  <c r="O16" i="74"/>
  <c r="N16" i="74"/>
  <c r="L16" i="74"/>
  <c r="K16" i="74"/>
  <c r="I16" i="74"/>
  <c r="H16" i="74"/>
  <c r="F16" i="74"/>
  <c r="E16" i="74"/>
  <c r="C16" i="74"/>
  <c r="B16" i="74"/>
  <c r="P29" i="30"/>
  <c r="D15" i="105" s="1"/>
  <c r="G15" i="105" s="1"/>
  <c r="O29" i="30"/>
  <c r="C15" i="105" s="1"/>
  <c r="P28" i="30"/>
  <c r="D15" i="104" s="1"/>
  <c r="O28" i="30"/>
  <c r="C15" i="104" s="1"/>
  <c r="E15" i="104" s="1"/>
  <c r="P27" i="30"/>
  <c r="D15" i="103" s="1"/>
  <c r="O27" i="30"/>
  <c r="C15" i="103" s="1"/>
  <c r="E15" i="103" s="1"/>
  <c r="P26" i="30"/>
  <c r="D15" i="102" s="1"/>
  <c r="G15" i="102" s="1"/>
  <c r="O26" i="30"/>
  <c r="C15" i="102" s="1"/>
  <c r="P25" i="30"/>
  <c r="D15" i="101" s="1"/>
  <c r="G15" i="101" s="1"/>
  <c r="O25" i="30"/>
  <c r="C15" i="101" s="1"/>
  <c r="P24" i="30"/>
  <c r="O24" i="30"/>
  <c r="C15" i="100" s="1"/>
  <c r="E15" i="100" s="1"/>
  <c r="P23" i="30"/>
  <c r="D15" i="99" s="1"/>
  <c r="O23" i="30"/>
  <c r="C15" i="99" s="1"/>
  <c r="E15" i="99" s="1"/>
  <c r="P22" i="30"/>
  <c r="D15" i="98" s="1"/>
  <c r="O22" i="30"/>
  <c r="C15" i="98" s="1"/>
  <c r="E15" i="98" s="1"/>
  <c r="P21" i="30"/>
  <c r="D15" i="97" s="1"/>
  <c r="O21" i="30"/>
  <c r="C15" i="97" s="1"/>
  <c r="E15" i="97" s="1"/>
  <c r="P20" i="30"/>
  <c r="D15" i="96" s="1"/>
  <c r="O20" i="30"/>
  <c r="C15" i="96" s="1"/>
  <c r="E15" i="96" s="1"/>
  <c r="P19" i="30"/>
  <c r="D15" i="95" s="1"/>
  <c r="O19" i="30"/>
  <c r="C15" i="95" s="1"/>
  <c r="F15" i="95" s="1"/>
  <c r="P18" i="30"/>
  <c r="O18" i="30"/>
  <c r="AG15" i="74"/>
  <c r="AF15" i="74"/>
  <c r="AD15" i="74"/>
  <c r="AC15" i="74"/>
  <c r="AA15" i="74"/>
  <c r="Z15" i="74"/>
  <c r="X15" i="74"/>
  <c r="W15" i="74"/>
  <c r="U15" i="74"/>
  <c r="T15" i="74"/>
  <c r="R15" i="74"/>
  <c r="Q15" i="74"/>
  <c r="O15" i="74"/>
  <c r="N15" i="74"/>
  <c r="L15" i="74"/>
  <c r="K15" i="74"/>
  <c r="I15" i="74"/>
  <c r="H15" i="74"/>
  <c r="F15" i="74"/>
  <c r="E15" i="74"/>
  <c r="C15" i="74"/>
  <c r="B15" i="74"/>
  <c r="P28" i="29"/>
  <c r="D14" i="105" s="1"/>
  <c r="O28" i="29"/>
  <c r="C14" i="105" s="1"/>
  <c r="E14" i="105" s="1"/>
  <c r="P27" i="29"/>
  <c r="D14" i="104" s="1"/>
  <c r="O27" i="29"/>
  <c r="C14" i="104" s="1"/>
  <c r="E14" i="104" s="1"/>
  <c r="P26" i="29"/>
  <c r="D14" i="103" s="1"/>
  <c r="G14" i="103" s="1"/>
  <c r="O26" i="29"/>
  <c r="C14" i="103" s="1"/>
  <c r="P25" i="29"/>
  <c r="D14" i="102" s="1"/>
  <c r="O25" i="29"/>
  <c r="C14" i="102" s="1"/>
  <c r="E14" i="102" s="1"/>
  <c r="P24" i="29"/>
  <c r="D14" i="101" s="1"/>
  <c r="O24" i="29"/>
  <c r="C14" i="101" s="1"/>
  <c r="E14" i="101" s="1"/>
  <c r="P23" i="29"/>
  <c r="O23" i="29"/>
  <c r="C14" i="100" s="1"/>
  <c r="E14" i="100" s="1"/>
  <c r="P22" i="29"/>
  <c r="D14" i="99" s="1"/>
  <c r="O22" i="29"/>
  <c r="C14" i="99" s="1"/>
  <c r="E14" i="99" s="1"/>
  <c r="P21" i="29"/>
  <c r="D14" i="98" s="1"/>
  <c r="O21" i="29"/>
  <c r="C14" i="98" s="1"/>
  <c r="E14" i="98" s="1"/>
  <c r="P20" i="29"/>
  <c r="D14" i="97" s="1"/>
  <c r="O20" i="29"/>
  <c r="C14" i="97" s="1"/>
  <c r="E14" i="97" s="1"/>
  <c r="P19" i="29"/>
  <c r="D14" i="96" s="1"/>
  <c r="O19" i="29"/>
  <c r="C14" i="96" s="1"/>
  <c r="E14" i="96" s="1"/>
  <c r="P18" i="29"/>
  <c r="D14" i="95" s="1"/>
  <c r="O18" i="29"/>
  <c r="C14" i="95" s="1"/>
  <c r="P17" i="29"/>
  <c r="O17" i="29"/>
  <c r="AG14" i="74"/>
  <c r="AF14" i="74"/>
  <c r="AD14" i="74"/>
  <c r="AC14" i="74"/>
  <c r="AA14" i="74"/>
  <c r="Z14" i="74"/>
  <c r="X14" i="74"/>
  <c r="W14" i="74"/>
  <c r="U14" i="74"/>
  <c r="T14" i="74"/>
  <c r="R14" i="74"/>
  <c r="Q14" i="74"/>
  <c r="O14" i="74"/>
  <c r="N14" i="74"/>
  <c r="L14" i="74"/>
  <c r="K14" i="74"/>
  <c r="I14" i="74"/>
  <c r="H14" i="74"/>
  <c r="F14" i="74"/>
  <c r="E14" i="74"/>
  <c r="C14" i="74"/>
  <c r="B14" i="74"/>
  <c r="P27" i="28"/>
  <c r="O27" i="28"/>
  <c r="P26" i="28"/>
  <c r="O26" i="28"/>
  <c r="P25" i="28"/>
  <c r="D12" i="103" s="1"/>
  <c r="O25" i="28"/>
  <c r="C12" i="103" s="1"/>
  <c r="P24" i="28"/>
  <c r="D12" i="102" s="1"/>
  <c r="O24" i="28"/>
  <c r="C12" i="102" s="1"/>
  <c r="P23" i="28"/>
  <c r="D12" i="101" s="1"/>
  <c r="O23" i="28"/>
  <c r="C12" i="101" s="1"/>
  <c r="E12" i="101" s="1"/>
  <c r="P22" i="28"/>
  <c r="D12" i="100" s="1"/>
  <c r="O22" i="28"/>
  <c r="C12" i="100" s="1"/>
  <c r="E12" i="100" s="1"/>
  <c r="P21" i="28"/>
  <c r="D12" i="99" s="1"/>
  <c r="O21" i="28"/>
  <c r="C12" i="99" s="1"/>
  <c r="P20" i="28"/>
  <c r="O20" i="28"/>
  <c r="C12" i="98" s="1"/>
  <c r="P19" i="28"/>
  <c r="D12" i="97" s="1"/>
  <c r="O19" i="28"/>
  <c r="C12" i="97" s="1"/>
  <c r="E12" i="97" s="1"/>
  <c r="P18" i="28"/>
  <c r="D12" i="96" s="1"/>
  <c r="O18" i="28"/>
  <c r="C12" i="96" s="1"/>
  <c r="E12" i="96" s="1"/>
  <c r="P17" i="28"/>
  <c r="G12" i="95" s="1"/>
  <c r="O17" i="28"/>
  <c r="C12" i="95" s="1"/>
  <c r="F12" i="95" s="1"/>
  <c r="P16" i="28"/>
  <c r="O16" i="28"/>
  <c r="AG12" i="74"/>
  <c r="AF12" i="74"/>
  <c r="AD12" i="74"/>
  <c r="AC12" i="74"/>
  <c r="AA12" i="74"/>
  <c r="Z12" i="74"/>
  <c r="X12" i="74"/>
  <c r="W12" i="74"/>
  <c r="U12" i="74"/>
  <c r="T12" i="74"/>
  <c r="R12" i="74"/>
  <c r="Q12" i="74"/>
  <c r="O12" i="74"/>
  <c r="N12" i="74"/>
  <c r="L12" i="74"/>
  <c r="K12" i="74"/>
  <c r="I12" i="74"/>
  <c r="H12" i="74"/>
  <c r="F12" i="74"/>
  <c r="E12" i="74"/>
  <c r="C12" i="74"/>
  <c r="B12" i="74"/>
  <c r="P33" i="27"/>
  <c r="O33" i="27"/>
  <c r="P32" i="27"/>
  <c r="O32" i="27"/>
  <c r="P31" i="27"/>
  <c r="O31" i="27"/>
  <c r="P30" i="27"/>
  <c r="O30" i="27"/>
  <c r="P29" i="27"/>
  <c r="O29" i="27"/>
  <c r="P28" i="27"/>
  <c r="O28" i="27"/>
  <c r="P27" i="27"/>
  <c r="O27" i="27"/>
  <c r="P26" i="27"/>
  <c r="O26" i="27"/>
  <c r="P25" i="27"/>
  <c r="O25" i="27"/>
  <c r="P24" i="27"/>
  <c r="O24" i="27"/>
  <c r="P23" i="27"/>
  <c r="O23" i="27"/>
  <c r="P22" i="27"/>
  <c r="O22" i="27"/>
  <c r="AG11" i="74"/>
  <c r="AF11" i="74"/>
  <c r="AD11" i="74"/>
  <c r="AC11" i="74"/>
  <c r="AA11" i="74"/>
  <c r="Z11" i="74"/>
  <c r="X11" i="74"/>
  <c r="W11" i="74"/>
  <c r="U11" i="74"/>
  <c r="T11" i="74"/>
  <c r="R11" i="74"/>
  <c r="Q11" i="74"/>
  <c r="O11" i="74"/>
  <c r="N11" i="74"/>
  <c r="L11" i="74"/>
  <c r="K11" i="74"/>
  <c r="I11" i="74"/>
  <c r="H11" i="74"/>
  <c r="F11" i="74"/>
  <c r="E11" i="74"/>
  <c r="C11" i="74"/>
  <c r="B11" i="74"/>
  <c r="P31" i="26"/>
  <c r="O31" i="26"/>
  <c r="P30" i="26"/>
  <c r="O30" i="26"/>
  <c r="P29" i="26"/>
  <c r="O29" i="26"/>
  <c r="P28" i="26"/>
  <c r="O28" i="26"/>
  <c r="P27" i="26"/>
  <c r="O27" i="26"/>
  <c r="P26" i="26"/>
  <c r="O26" i="26"/>
  <c r="P25" i="26"/>
  <c r="O25" i="26"/>
  <c r="P24" i="26"/>
  <c r="O24" i="26"/>
  <c r="P23" i="26"/>
  <c r="O23" i="26"/>
  <c r="P22" i="26"/>
  <c r="O22" i="26"/>
  <c r="P21" i="26"/>
  <c r="O21" i="26"/>
  <c r="P20" i="26"/>
  <c r="O20" i="26"/>
  <c r="AG10" i="74"/>
  <c r="AF10" i="74"/>
  <c r="AD10" i="74"/>
  <c r="AC10" i="74"/>
  <c r="AA10" i="74"/>
  <c r="Z10" i="74"/>
  <c r="X10" i="74"/>
  <c r="W10" i="74"/>
  <c r="U10" i="74"/>
  <c r="T10" i="74"/>
  <c r="R10" i="74"/>
  <c r="Q10" i="74"/>
  <c r="O10" i="74"/>
  <c r="N10" i="74"/>
  <c r="L10" i="74"/>
  <c r="K10" i="74"/>
  <c r="I10" i="74"/>
  <c r="H10" i="74"/>
  <c r="F10" i="74"/>
  <c r="E10" i="74"/>
  <c r="C10" i="74"/>
  <c r="B10" i="74"/>
  <c r="P32" i="25"/>
  <c r="O32" i="25"/>
  <c r="P31" i="25"/>
  <c r="O31" i="25"/>
  <c r="P30" i="25"/>
  <c r="O30" i="25"/>
  <c r="P29" i="25"/>
  <c r="O29" i="25"/>
  <c r="P28" i="25"/>
  <c r="O28" i="25"/>
  <c r="P27" i="25"/>
  <c r="O27" i="25"/>
  <c r="P26" i="25"/>
  <c r="O26" i="25"/>
  <c r="P25" i="25"/>
  <c r="O25" i="25"/>
  <c r="P24" i="25"/>
  <c r="O24" i="25"/>
  <c r="P23" i="25"/>
  <c r="O23" i="25"/>
  <c r="P22" i="25"/>
  <c r="O22" i="25"/>
  <c r="P21" i="25"/>
  <c r="O21" i="25"/>
  <c r="AG9" i="74"/>
  <c r="AF9" i="74"/>
  <c r="AD9" i="74"/>
  <c r="AC9" i="74"/>
  <c r="AA9" i="74"/>
  <c r="Z9" i="74"/>
  <c r="X9" i="74"/>
  <c r="W9" i="74"/>
  <c r="U9" i="74"/>
  <c r="T9" i="74"/>
  <c r="R9" i="74"/>
  <c r="Q9" i="74"/>
  <c r="O9" i="74"/>
  <c r="N9" i="74"/>
  <c r="L9" i="74"/>
  <c r="K9" i="74"/>
  <c r="I9" i="74"/>
  <c r="H9" i="74"/>
  <c r="F9" i="74"/>
  <c r="E9" i="74"/>
  <c r="C9" i="74"/>
  <c r="B9" i="74"/>
  <c r="O26" i="68"/>
  <c r="G15" i="95" l="1"/>
  <c r="G14" i="95"/>
  <c r="F15" i="101"/>
  <c r="E15" i="101"/>
  <c r="F15" i="105"/>
  <c r="E15" i="105"/>
  <c r="AN15" i="74"/>
  <c r="G15" i="97"/>
  <c r="F15" i="97"/>
  <c r="F15" i="99"/>
  <c r="G15" i="99"/>
  <c r="G15" i="103"/>
  <c r="F15" i="103"/>
  <c r="F15" i="102"/>
  <c r="E15" i="102"/>
  <c r="F15" i="96"/>
  <c r="G15" i="96"/>
  <c r="F15" i="98"/>
  <c r="G15" i="98"/>
  <c r="C15" i="94"/>
  <c r="D15" i="94" s="1"/>
  <c r="E15" i="94" s="1"/>
  <c r="D15" i="100"/>
  <c r="G15" i="104"/>
  <c r="F15" i="104"/>
  <c r="F14" i="103"/>
  <c r="E14" i="103"/>
  <c r="AN14" i="74"/>
  <c r="F14" i="97"/>
  <c r="G14" i="97"/>
  <c r="G14" i="99"/>
  <c r="F14" i="99"/>
  <c r="G14" i="101"/>
  <c r="F14" i="101"/>
  <c r="G14" i="105"/>
  <c r="F14" i="105"/>
  <c r="F14" i="96"/>
  <c r="G14" i="96"/>
  <c r="F14" i="95"/>
  <c r="F14" i="98"/>
  <c r="G14" i="98"/>
  <c r="C14" i="94"/>
  <c r="D14" i="94" s="1"/>
  <c r="E14" i="94" s="1"/>
  <c r="D14" i="100"/>
  <c r="G14" i="102"/>
  <c r="F14" i="102"/>
  <c r="G14" i="104"/>
  <c r="F14" i="104"/>
  <c r="G22" i="98"/>
  <c r="F22" i="98"/>
  <c r="C22" i="94"/>
  <c r="D22" i="94" s="1"/>
  <c r="E22" i="94" s="1"/>
  <c r="D22" i="100"/>
  <c r="G22" i="102"/>
  <c r="F22" i="102"/>
  <c r="G22" i="104"/>
  <c r="F22" i="104"/>
  <c r="G22" i="95"/>
  <c r="G22" i="97"/>
  <c r="F22" i="97"/>
  <c r="G22" i="99"/>
  <c r="F22" i="99"/>
  <c r="G22" i="101"/>
  <c r="F22" i="101"/>
  <c r="G22" i="105"/>
  <c r="F22" i="105"/>
  <c r="F22" i="96"/>
  <c r="E22" i="96"/>
  <c r="F22" i="103"/>
  <c r="E22" i="103"/>
  <c r="E24" i="104"/>
  <c r="C27" i="104"/>
  <c r="E27" i="104" s="1"/>
  <c r="F24" i="96"/>
  <c r="G24" i="96"/>
  <c r="F24" i="98"/>
  <c r="G24" i="98"/>
  <c r="C24" i="94"/>
  <c r="D24" i="94" s="1"/>
  <c r="E24" i="94" s="1"/>
  <c r="D24" i="100"/>
  <c r="G24" i="102"/>
  <c r="F24" i="102"/>
  <c r="G24" i="104"/>
  <c r="D27" i="104"/>
  <c r="F24" i="104"/>
  <c r="E24" i="105"/>
  <c r="C27" i="105"/>
  <c r="E27" i="105" s="1"/>
  <c r="AN24" i="74"/>
  <c r="G24" i="97"/>
  <c r="F24" i="97"/>
  <c r="F24" i="99"/>
  <c r="G24" i="99"/>
  <c r="G24" i="101"/>
  <c r="F24" i="101"/>
  <c r="G24" i="103"/>
  <c r="F24" i="103"/>
  <c r="G24" i="105"/>
  <c r="D27" i="105"/>
  <c r="F24" i="105"/>
  <c r="G24" i="95"/>
  <c r="F12" i="97"/>
  <c r="G12" i="97"/>
  <c r="D27" i="97"/>
  <c r="G12" i="99"/>
  <c r="F12" i="99"/>
  <c r="G12" i="101"/>
  <c r="F12" i="101"/>
  <c r="G12" i="103"/>
  <c r="F12" i="103"/>
  <c r="D27" i="103"/>
  <c r="D14" i="41" s="1"/>
  <c r="E12" i="98"/>
  <c r="E12" i="102"/>
  <c r="C27" i="102"/>
  <c r="E27" i="102" s="1"/>
  <c r="G12" i="96"/>
  <c r="F12" i="96"/>
  <c r="D12" i="94"/>
  <c r="E12" i="94" s="1"/>
  <c r="D12" i="98"/>
  <c r="G12" i="98" s="1"/>
  <c r="G12" i="100"/>
  <c r="F12" i="100"/>
  <c r="G12" i="102"/>
  <c r="D27" i="102"/>
  <c r="F12" i="102"/>
  <c r="E12" i="99"/>
  <c r="C27" i="99"/>
  <c r="E27" i="99" s="1"/>
  <c r="C27" i="103"/>
  <c r="E27" i="103" s="1"/>
  <c r="E12" i="103"/>
  <c r="D16" i="75"/>
  <c r="AK27" i="74"/>
  <c r="AG8" i="74"/>
  <c r="AF8" i="74"/>
  <c r="AD8" i="74"/>
  <c r="AC8" i="74"/>
  <c r="AA8" i="74"/>
  <c r="Z8" i="74"/>
  <c r="X8" i="74"/>
  <c r="W8" i="74"/>
  <c r="U8" i="74"/>
  <c r="T8" i="74"/>
  <c r="R8" i="74"/>
  <c r="Q8" i="74"/>
  <c r="O8" i="74"/>
  <c r="N8" i="74"/>
  <c r="L8" i="74"/>
  <c r="K8" i="74"/>
  <c r="I8" i="74"/>
  <c r="H8" i="74"/>
  <c r="F8" i="74"/>
  <c r="E8" i="74"/>
  <c r="C8" i="74"/>
  <c r="B8" i="74"/>
  <c r="O32" i="24"/>
  <c r="P31" i="24"/>
  <c r="O31" i="24"/>
  <c r="P30" i="24"/>
  <c r="O30" i="24"/>
  <c r="P29" i="24"/>
  <c r="O29" i="24"/>
  <c r="P28" i="24"/>
  <c r="O28" i="24"/>
  <c r="P27" i="24"/>
  <c r="O27" i="24"/>
  <c r="P26" i="24"/>
  <c r="O26" i="24"/>
  <c r="P25" i="24"/>
  <c r="O25" i="24"/>
  <c r="P24" i="24"/>
  <c r="O24" i="24"/>
  <c r="P23" i="24"/>
  <c r="O23" i="24"/>
  <c r="P22" i="24"/>
  <c r="O22" i="24"/>
  <c r="P21" i="24"/>
  <c r="O21" i="24"/>
  <c r="AG7" i="74"/>
  <c r="AF7" i="74"/>
  <c r="AD7" i="74"/>
  <c r="AC7" i="74"/>
  <c r="AA7" i="74"/>
  <c r="Z7" i="74"/>
  <c r="X7" i="74"/>
  <c r="W7" i="74"/>
  <c r="U7" i="74"/>
  <c r="T7" i="74"/>
  <c r="R7" i="74"/>
  <c r="Q7" i="74"/>
  <c r="O7" i="74"/>
  <c r="N7" i="74"/>
  <c r="L7" i="74"/>
  <c r="K7" i="74"/>
  <c r="I7" i="74"/>
  <c r="H7" i="74"/>
  <c r="F7" i="74"/>
  <c r="E7" i="74"/>
  <c r="C7" i="74"/>
  <c r="B7" i="74"/>
  <c r="AG6" i="74"/>
  <c r="AF6" i="74"/>
  <c r="AD6" i="74"/>
  <c r="AC6" i="74"/>
  <c r="AA6" i="74"/>
  <c r="Z6" i="74"/>
  <c r="X6" i="74"/>
  <c r="W6" i="74"/>
  <c r="U6" i="74"/>
  <c r="T6" i="74"/>
  <c r="R6" i="74"/>
  <c r="Q6" i="74"/>
  <c r="O6" i="74"/>
  <c r="N6" i="74"/>
  <c r="L6" i="74"/>
  <c r="K6" i="74"/>
  <c r="I6" i="74"/>
  <c r="H6" i="74"/>
  <c r="F6" i="74"/>
  <c r="E6" i="74"/>
  <c r="C6" i="74"/>
  <c r="B6" i="74"/>
  <c r="P32" i="2"/>
  <c r="P31" i="2"/>
  <c r="P30" i="2"/>
  <c r="P29" i="2"/>
  <c r="P28" i="2"/>
  <c r="P27" i="2"/>
  <c r="P26" i="2"/>
  <c r="P25" i="2"/>
  <c r="P24" i="2"/>
  <c r="P23" i="2"/>
  <c r="P22" i="2"/>
  <c r="P21" i="2"/>
  <c r="P33" i="23"/>
  <c r="O33" i="23"/>
  <c r="P32" i="23"/>
  <c r="O32" i="23"/>
  <c r="P31" i="23"/>
  <c r="O31" i="23"/>
  <c r="P30" i="23"/>
  <c r="O30" i="23"/>
  <c r="P29" i="23"/>
  <c r="O29" i="23"/>
  <c r="P28" i="23"/>
  <c r="O22" i="23"/>
  <c r="O28" i="23"/>
  <c r="P27" i="23"/>
  <c r="O27" i="23"/>
  <c r="P26" i="23"/>
  <c r="O26" i="23"/>
  <c r="P25" i="23"/>
  <c r="O25" i="23"/>
  <c r="P24" i="23"/>
  <c r="O24" i="23"/>
  <c r="P23" i="23"/>
  <c r="O23" i="23"/>
  <c r="P22" i="23"/>
  <c r="O34" i="2"/>
  <c r="O32" i="2"/>
  <c r="O31" i="2"/>
  <c r="O30" i="2"/>
  <c r="O29" i="2"/>
  <c r="O28" i="2"/>
  <c r="O27" i="2"/>
  <c r="O26" i="2"/>
  <c r="O25" i="2"/>
  <c r="O24" i="2"/>
  <c r="O23" i="2"/>
  <c r="O22" i="2"/>
  <c r="O21" i="2"/>
  <c r="F15" i="100" l="1"/>
  <c r="G15" i="100"/>
  <c r="G14" i="100"/>
  <c r="F14" i="100"/>
  <c r="G22" i="100"/>
  <c r="F22" i="100"/>
  <c r="D15" i="41"/>
  <c r="F27" i="104"/>
  <c r="G27" i="104"/>
  <c r="G24" i="100"/>
  <c r="F24" i="100"/>
  <c r="G14" i="41"/>
  <c r="D16" i="41"/>
  <c r="G27" i="105"/>
  <c r="F27" i="105"/>
  <c r="D13" i="41"/>
  <c r="G27" i="102"/>
  <c r="F27" i="102"/>
  <c r="F12" i="98"/>
  <c r="D8" i="41"/>
  <c r="G27" i="97"/>
  <c r="G27" i="103"/>
  <c r="F27" i="103"/>
  <c r="D25" i="72"/>
  <c r="H25" i="72" s="1"/>
  <c r="D24" i="72"/>
  <c r="H24" i="72" s="1"/>
  <c r="D23" i="72"/>
  <c r="H23" i="72" s="1"/>
  <c r="D22" i="72"/>
  <c r="H22" i="72" s="1"/>
  <c r="D21" i="72"/>
  <c r="H21" i="72" s="1"/>
  <c r="D20" i="72"/>
  <c r="H20" i="72" s="1"/>
  <c r="D19" i="72"/>
  <c r="H19" i="72" s="1"/>
  <c r="D18" i="72"/>
  <c r="H18" i="72" s="1"/>
  <c r="P28" i="70"/>
  <c r="D17" i="72" s="1"/>
  <c r="H17" i="72" s="1"/>
  <c r="D16" i="72"/>
  <c r="H16" i="72" s="1"/>
  <c r="D15" i="72"/>
  <c r="H15" i="72" s="1"/>
  <c r="D14" i="72"/>
  <c r="H14" i="72" s="1"/>
  <c r="P26" i="68"/>
  <c r="D13" i="72" s="1"/>
  <c r="H13" i="72" s="1"/>
  <c r="D12" i="72"/>
  <c r="H12" i="72" s="1"/>
  <c r="D11" i="72"/>
  <c r="H11" i="72" s="1"/>
  <c r="D10" i="72"/>
  <c r="H10" i="72" s="1"/>
  <c r="D9" i="72"/>
  <c r="H9" i="72" s="1"/>
  <c r="D8" i="72"/>
  <c r="H8" i="72" s="1"/>
  <c r="D7" i="72"/>
  <c r="H7" i="72" s="1"/>
  <c r="P19" i="61"/>
  <c r="P18" i="61"/>
  <c r="P17" i="61"/>
  <c r="P16" i="61"/>
  <c r="P15" i="61"/>
  <c r="D5" i="101" s="1"/>
  <c r="P14" i="61"/>
  <c r="D5" i="100" s="1"/>
  <c r="P13" i="61"/>
  <c r="D5" i="99" s="1"/>
  <c r="P12" i="61"/>
  <c r="D5" i="98" s="1"/>
  <c r="P10" i="61"/>
  <c r="D5" i="96" s="1"/>
  <c r="P9" i="61"/>
  <c r="D5" i="72"/>
  <c r="H5" i="72" s="1"/>
  <c r="O19" i="61"/>
  <c r="O18" i="61"/>
  <c r="D6" i="72"/>
  <c r="H6" i="72" s="1"/>
  <c r="AE31" i="69"/>
  <c r="AF31" i="69"/>
  <c r="AE32" i="69"/>
  <c r="P29" i="70" s="1"/>
  <c r="AF32" i="69"/>
  <c r="AE33" i="69"/>
  <c r="P30" i="70" s="1"/>
  <c r="AF33" i="69"/>
  <c r="AE34" i="69"/>
  <c r="P31" i="70" s="1"/>
  <c r="AF34" i="69"/>
  <c r="AE35" i="69"/>
  <c r="P32" i="70" s="1"/>
  <c r="AF35" i="69"/>
  <c r="AE36" i="69"/>
  <c r="P33" i="70" s="1"/>
  <c r="AF36" i="69"/>
  <c r="AE37" i="69"/>
  <c r="P34" i="70" s="1"/>
  <c r="AF37" i="69"/>
  <c r="AE38" i="69"/>
  <c r="P35" i="70" s="1"/>
  <c r="AF38" i="69"/>
  <c r="AE39" i="69"/>
  <c r="P36" i="70" s="1"/>
  <c r="AF39" i="69"/>
  <c r="AE40" i="69"/>
  <c r="P37" i="70" s="1"/>
  <c r="AF40" i="69"/>
  <c r="AE41" i="69"/>
  <c r="P38" i="70" s="1"/>
  <c r="AF41" i="69"/>
  <c r="AE42" i="69"/>
  <c r="P39" i="70" s="1"/>
  <c r="AF42" i="69"/>
  <c r="AE43" i="69"/>
  <c r="AF43" i="69"/>
  <c r="AE44" i="69"/>
  <c r="Q29" i="70" s="1"/>
  <c r="AF44" i="69"/>
  <c r="AE45" i="69"/>
  <c r="AF45" i="69"/>
  <c r="AE46" i="69"/>
  <c r="AF46" i="69"/>
  <c r="AE47" i="69"/>
  <c r="AF47" i="69"/>
  <c r="AE48" i="69"/>
  <c r="AF48" i="69"/>
  <c r="AE49" i="69"/>
  <c r="AF49" i="69"/>
  <c r="AE50" i="69"/>
  <c r="AF50" i="69"/>
  <c r="AH21" i="74"/>
  <c r="AG17" i="74"/>
  <c r="AG13" i="74"/>
  <c r="AH10" i="74"/>
  <c r="AH8" i="74"/>
  <c r="AH25" i="74"/>
  <c r="AF17" i="74"/>
  <c r="AF13" i="74"/>
  <c r="AH9" i="74"/>
  <c r="AH6" i="74"/>
  <c r="AF5" i="74"/>
  <c r="AH24" i="74"/>
  <c r="AH23" i="74"/>
  <c r="AH18" i="74"/>
  <c r="AH17" i="74"/>
  <c r="AH16" i="74"/>
  <c r="AH15" i="74"/>
  <c r="AH14" i="74"/>
  <c r="AH12" i="74"/>
  <c r="AH7" i="74"/>
  <c r="AC37" i="67"/>
  <c r="AD37" i="67"/>
  <c r="AC38" i="67"/>
  <c r="P27" i="68" s="1"/>
  <c r="AD38" i="67"/>
  <c r="AC39" i="67"/>
  <c r="P28" i="68" s="1"/>
  <c r="AD39" i="67"/>
  <c r="AC40" i="67"/>
  <c r="P29" i="68" s="1"/>
  <c r="AD40" i="67"/>
  <c r="AC41" i="67"/>
  <c r="P30" i="68" s="1"/>
  <c r="AD41" i="67"/>
  <c r="AC42" i="67"/>
  <c r="P31" i="68" s="1"/>
  <c r="AD42" i="67"/>
  <c r="AC43" i="67"/>
  <c r="P32" i="68" s="1"/>
  <c r="AD43" i="67"/>
  <c r="AC44" i="67"/>
  <c r="P33" i="68" s="1"/>
  <c r="AD44" i="67"/>
  <c r="AC45" i="67"/>
  <c r="P34" i="68" s="1"/>
  <c r="AD45" i="67"/>
  <c r="AC46" i="67"/>
  <c r="P35" i="68" s="1"/>
  <c r="AD46" i="67"/>
  <c r="AC47" i="67"/>
  <c r="P36" i="68" s="1"/>
  <c r="AD47" i="67"/>
  <c r="AC48" i="67"/>
  <c r="P37" i="68" s="1"/>
  <c r="AD48" i="67"/>
  <c r="AC49" i="67"/>
  <c r="AD49" i="67"/>
  <c r="AC50" i="67"/>
  <c r="Q27" i="68" s="1"/>
  <c r="AD50" i="67"/>
  <c r="AC51" i="67"/>
  <c r="AD51" i="67"/>
  <c r="AC52" i="67"/>
  <c r="AD52" i="67"/>
  <c r="AC53" i="67"/>
  <c r="AD53" i="67"/>
  <c r="AC54" i="67"/>
  <c r="AD54" i="67"/>
  <c r="AC55" i="67"/>
  <c r="AD55" i="67"/>
  <c r="AC56" i="67"/>
  <c r="AD56" i="67"/>
  <c r="AC57" i="67"/>
  <c r="AD57" i="67"/>
  <c r="AC58" i="67"/>
  <c r="AD58" i="67"/>
  <c r="AC59" i="67"/>
  <c r="AD59" i="67"/>
  <c r="AC60" i="67"/>
  <c r="AD60" i="67"/>
  <c r="G16" i="41" l="1"/>
  <c r="G15" i="41"/>
  <c r="G8" i="41"/>
  <c r="G13" i="41"/>
  <c r="D27" i="98"/>
  <c r="G5" i="98"/>
  <c r="G5" i="101"/>
  <c r="D27" i="101"/>
  <c r="G5" i="99"/>
  <c r="D27" i="99"/>
  <c r="F5" i="99"/>
  <c r="D5" i="95"/>
  <c r="D27" i="95" s="1"/>
  <c r="G5" i="100"/>
  <c r="D27" i="100"/>
  <c r="D27" i="96"/>
  <c r="G5" i="96"/>
  <c r="AH13" i="74"/>
  <c r="D27" i="72"/>
  <c r="AG27" i="74"/>
  <c r="AH5" i="74"/>
  <c r="AH22" i="74"/>
  <c r="AH20" i="74"/>
  <c r="AH19" i="74"/>
  <c r="AH11" i="74"/>
  <c r="AF27" i="74"/>
  <c r="B15" i="75" s="1"/>
  <c r="AE22" i="74"/>
  <c r="AD5" i="74"/>
  <c r="AC5" i="74"/>
  <c r="Z5" i="74"/>
  <c r="AB25" i="74"/>
  <c r="AB21" i="74"/>
  <c r="AA5" i="74"/>
  <c r="AB19" i="74"/>
  <c r="D5" i="41" l="1"/>
  <c r="H27" i="72"/>
  <c r="D12" i="41"/>
  <c r="G27" i="101"/>
  <c r="D9" i="41"/>
  <c r="G27" i="98"/>
  <c r="D10" i="41"/>
  <c r="G27" i="99"/>
  <c r="F27" i="99"/>
  <c r="D11" i="41"/>
  <c r="G27" i="100"/>
  <c r="D6" i="41"/>
  <c r="D7" i="41"/>
  <c r="G27" i="96"/>
  <c r="C15" i="75"/>
  <c r="D15" i="75" s="1"/>
  <c r="AH27" i="74"/>
  <c r="AE7" i="74"/>
  <c r="AB10" i="74"/>
  <c r="AB15" i="74"/>
  <c r="AE8" i="74"/>
  <c r="AB22" i="74"/>
  <c r="AE15" i="74"/>
  <c r="AB12" i="74"/>
  <c r="AB20" i="74"/>
  <c r="AE5" i="74"/>
  <c r="AE25" i="74"/>
  <c r="AE23" i="74"/>
  <c r="AE21" i="74"/>
  <c r="AE20" i="74"/>
  <c r="AE19" i="74"/>
  <c r="AE16" i="74"/>
  <c r="AE12" i="74"/>
  <c r="AE11" i="74"/>
  <c r="AE9" i="74"/>
  <c r="AE24" i="74"/>
  <c r="AE18" i="74"/>
  <c r="AE14" i="74"/>
  <c r="AE10" i="74"/>
  <c r="AB5" i="74"/>
  <c r="AB23" i="74"/>
  <c r="AB18" i="74"/>
  <c r="AB14" i="74"/>
  <c r="AB11" i="74"/>
  <c r="AB9" i="74"/>
  <c r="AB7" i="74"/>
  <c r="AB6" i="74"/>
  <c r="AB24" i="74"/>
  <c r="AB16" i="74"/>
  <c r="AB8" i="74"/>
  <c r="AE6" i="74"/>
  <c r="D18" i="41" l="1"/>
  <c r="G12" i="41"/>
  <c r="G9" i="41"/>
  <c r="G11" i="41"/>
  <c r="G10" i="41"/>
  <c r="G6" i="41"/>
  <c r="G7" i="41"/>
  <c r="R17" i="74"/>
  <c r="Q17" i="74"/>
  <c r="F17" i="74"/>
  <c r="E17" i="74"/>
  <c r="AF6" i="69"/>
  <c r="AF7" i="69"/>
  <c r="AF8" i="69"/>
  <c r="B17" i="74" s="1"/>
  <c r="AF9" i="69"/>
  <c r="AF10" i="69"/>
  <c r="H17" i="74" s="1"/>
  <c r="AF11" i="69"/>
  <c r="K17" i="74" s="1"/>
  <c r="AF12" i="69"/>
  <c r="N17" i="74" s="1"/>
  <c r="AF13" i="69"/>
  <c r="AF14" i="69"/>
  <c r="T17" i="74" s="1"/>
  <c r="AF15" i="69"/>
  <c r="W17" i="74" s="1"/>
  <c r="AF16" i="69"/>
  <c r="Z17" i="74" s="1"/>
  <c r="AF17" i="69"/>
  <c r="AC17" i="74" s="1"/>
  <c r="AF18" i="69"/>
  <c r="AF19" i="69"/>
  <c r="AF20" i="69"/>
  <c r="C17" i="74" s="1"/>
  <c r="AF21" i="69"/>
  <c r="AF22" i="69"/>
  <c r="I17" i="74" s="1"/>
  <c r="AF23" i="69"/>
  <c r="L17" i="74" s="1"/>
  <c r="AF24" i="69"/>
  <c r="O17" i="74" s="1"/>
  <c r="AF25" i="69"/>
  <c r="AF26" i="69"/>
  <c r="U17" i="74" s="1"/>
  <c r="AF27" i="69"/>
  <c r="X17" i="74" s="1"/>
  <c r="AF28" i="69"/>
  <c r="AA17" i="74" s="1"/>
  <c r="AB17" i="74" s="1"/>
  <c r="AF29" i="69"/>
  <c r="AD17" i="74" s="1"/>
  <c r="AE17" i="74" s="1"/>
  <c r="AF30" i="69"/>
  <c r="AF5" i="69"/>
  <c r="AE30" i="69"/>
  <c r="AE29" i="69"/>
  <c r="AE28" i="69"/>
  <c r="AE27" i="69"/>
  <c r="AE26" i="69"/>
  <c r="AE25" i="69"/>
  <c r="AE24" i="69"/>
  <c r="AE23" i="69"/>
  <c r="AE22" i="69"/>
  <c r="AE21" i="69"/>
  <c r="AE20" i="69"/>
  <c r="AE19" i="69"/>
  <c r="AE18" i="69"/>
  <c r="AE17" i="69"/>
  <c r="AE16" i="69"/>
  <c r="AE15" i="69"/>
  <c r="AE14" i="69"/>
  <c r="AE13" i="69"/>
  <c r="AE12" i="69"/>
  <c r="AE11" i="69"/>
  <c r="AE10" i="69"/>
  <c r="AE9" i="69"/>
  <c r="AE8" i="69"/>
  <c r="AE7" i="69"/>
  <c r="AE6" i="69"/>
  <c r="AE5" i="69"/>
  <c r="AD6" i="67" l="1"/>
  <c r="AD7" i="67"/>
  <c r="AD8" i="67"/>
  <c r="AD9" i="67"/>
  <c r="AD10" i="67"/>
  <c r="AD11" i="67"/>
  <c r="AD12" i="67"/>
  <c r="AD13" i="67"/>
  <c r="AD14" i="67"/>
  <c r="B13" i="74" s="1"/>
  <c r="AD15" i="67"/>
  <c r="E13" i="74" s="1"/>
  <c r="AD16" i="67"/>
  <c r="H13" i="74" s="1"/>
  <c r="AD17" i="67"/>
  <c r="K13" i="74" s="1"/>
  <c r="AD18" i="67"/>
  <c r="N13" i="74" s="1"/>
  <c r="AD19" i="67"/>
  <c r="Q13" i="74" s="1"/>
  <c r="AD20" i="67"/>
  <c r="T13" i="74" s="1"/>
  <c r="AD21" i="67"/>
  <c r="W13" i="74" s="1"/>
  <c r="AD22" i="67"/>
  <c r="Z13" i="74" s="1"/>
  <c r="Z27" i="74" s="1"/>
  <c r="B13" i="75" s="1"/>
  <c r="AD23" i="67"/>
  <c r="AC13" i="74" s="1"/>
  <c r="AC27" i="74" s="1"/>
  <c r="B14" i="75" s="1"/>
  <c r="AD24" i="67"/>
  <c r="AD25" i="67"/>
  <c r="AD26" i="67"/>
  <c r="C13" i="74" s="1"/>
  <c r="AD27" i="67"/>
  <c r="F13" i="74" s="1"/>
  <c r="AD28" i="67"/>
  <c r="I13" i="74" s="1"/>
  <c r="AD29" i="67"/>
  <c r="L13" i="74" s="1"/>
  <c r="AD30" i="67"/>
  <c r="O13" i="74" s="1"/>
  <c r="AD31" i="67"/>
  <c r="R13" i="74" s="1"/>
  <c r="AD32" i="67"/>
  <c r="U13" i="74" s="1"/>
  <c r="AD33" i="67"/>
  <c r="X13" i="74" s="1"/>
  <c r="AD34" i="67"/>
  <c r="AA13" i="74" s="1"/>
  <c r="AD35" i="67"/>
  <c r="AD13" i="74" s="1"/>
  <c r="AD36" i="67"/>
  <c r="AD5" i="67"/>
  <c r="AC36" i="67"/>
  <c r="AC35" i="67"/>
  <c r="AC34" i="67"/>
  <c r="AC33" i="67"/>
  <c r="AC32" i="67"/>
  <c r="AC31" i="67"/>
  <c r="AC30" i="67"/>
  <c r="AC29" i="67"/>
  <c r="AC28" i="67"/>
  <c r="AC27" i="67"/>
  <c r="AC26" i="67"/>
  <c r="AC25" i="67"/>
  <c r="AC24" i="67"/>
  <c r="AC23" i="67"/>
  <c r="AC22" i="67"/>
  <c r="AC21" i="67"/>
  <c r="AC20" i="67"/>
  <c r="AC19" i="67"/>
  <c r="AC18" i="67"/>
  <c r="AC17" i="67"/>
  <c r="AC16" i="67"/>
  <c r="AC15" i="67"/>
  <c r="AC14" i="67"/>
  <c r="AC13" i="67"/>
  <c r="AC12" i="67"/>
  <c r="AC11" i="67"/>
  <c r="AC10" i="67"/>
  <c r="AC9" i="67"/>
  <c r="AC8" i="67"/>
  <c r="AC7" i="67"/>
  <c r="AC6" i="67"/>
  <c r="AC5" i="67"/>
  <c r="AE13" i="74" l="1"/>
  <c r="AD27" i="74"/>
  <c r="AA27" i="74"/>
  <c r="AB13" i="74"/>
  <c r="X5" i="74"/>
  <c r="U5" i="74"/>
  <c r="R5" i="74"/>
  <c r="W5" i="74"/>
  <c r="T5" i="74"/>
  <c r="Q5" i="74"/>
  <c r="N5" i="74"/>
  <c r="K5" i="74"/>
  <c r="O5" i="74"/>
  <c r="L5" i="74"/>
  <c r="I5" i="74"/>
  <c r="F5" i="74"/>
  <c r="H5" i="74"/>
  <c r="E5" i="74"/>
  <c r="C5" i="74"/>
  <c r="B5" i="74"/>
  <c r="S23" i="74"/>
  <c r="M22" i="74"/>
  <c r="G22" i="74"/>
  <c r="G21" i="74"/>
  <c r="S11" i="74"/>
  <c r="Y10" i="74"/>
  <c r="M9" i="74"/>
  <c r="B25" i="72"/>
  <c r="I25" i="72" s="1"/>
  <c r="B24" i="72"/>
  <c r="I24" i="72" s="1"/>
  <c r="B23" i="72"/>
  <c r="I23" i="72" s="1"/>
  <c r="B22" i="72"/>
  <c r="I22" i="72" s="1"/>
  <c r="B21" i="72"/>
  <c r="I21" i="72" s="1"/>
  <c r="B20" i="72"/>
  <c r="I20" i="72" s="1"/>
  <c r="B19" i="72"/>
  <c r="I19" i="72" s="1"/>
  <c r="B18" i="72"/>
  <c r="I18" i="72" s="1"/>
  <c r="B17" i="72"/>
  <c r="I17" i="72" s="1"/>
  <c r="B16" i="72"/>
  <c r="I16" i="72" s="1"/>
  <c r="B15" i="72"/>
  <c r="I15" i="72" s="1"/>
  <c r="B14" i="72"/>
  <c r="I14" i="72" s="1"/>
  <c r="B13" i="72"/>
  <c r="I13" i="72" s="1"/>
  <c r="B12" i="72"/>
  <c r="I12" i="72" s="1"/>
  <c r="B11" i="72"/>
  <c r="I11" i="72" s="1"/>
  <c r="B10" i="72"/>
  <c r="I10" i="72" s="1"/>
  <c r="B9" i="72"/>
  <c r="I9" i="72" s="1"/>
  <c r="B8" i="72"/>
  <c r="I8" i="72" s="1"/>
  <c r="B7" i="72"/>
  <c r="I7" i="72" s="1"/>
  <c r="B6" i="72"/>
  <c r="I6" i="72" s="1"/>
  <c r="B5" i="72"/>
  <c r="I5" i="72" s="1"/>
  <c r="P9" i="74"/>
  <c r="AN5" i="74" l="1"/>
  <c r="D5" i="74"/>
  <c r="G7" i="74"/>
  <c r="S8" i="74"/>
  <c r="J11" i="74"/>
  <c r="P22" i="74"/>
  <c r="V23" i="74"/>
  <c r="P24" i="74"/>
  <c r="J25" i="74"/>
  <c r="V9" i="74"/>
  <c r="S24" i="74"/>
  <c r="C13" i="75"/>
  <c r="D13" i="75" s="1"/>
  <c r="AB27" i="74"/>
  <c r="J12" i="74"/>
  <c r="V12" i="74"/>
  <c r="P14" i="74"/>
  <c r="J15" i="74"/>
  <c r="V15" i="74"/>
  <c r="P16" i="74"/>
  <c r="J18" i="74"/>
  <c r="V18" i="74"/>
  <c r="J19" i="74"/>
  <c r="V19" i="74"/>
  <c r="J20" i="74"/>
  <c r="P21" i="74"/>
  <c r="P25" i="74"/>
  <c r="C14" i="75"/>
  <c r="AE27" i="74"/>
  <c r="G8" i="74"/>
  <c r="D12" i="74"/>
  <c r="D18" i="74"/>
  <c r="G11" i="74"/>
  <c r="P20" i="74"/>
  <c r="D16" i="74"/>
  <c r="D7" i="74"/>
  <c r="M12" i="74"/>
  <c r="Y12" i="74"/>
  <c r="G14" i="74"/>
  <c r="M15" i="74"/>
  <c r="Y15" i="74"/>
  <c r="G16" i="74"/>
  <c r="M18" i="74"/>
  <c r="Y18" i="74"/>
  <c r="M19" i="74"/>
  <c r="V11" i="74"/>
  <c r="P12" i="74"/>
  <c r="J14" i="74"/>
  <c r="V14" i="74"/>
  <c r="P15" i="74"/>
  <c r="J16" i="74"/>
  <c r="V16" i="74"/>
  <c r="P18" i="74"/>
  <c r="P19" i="74"/>
  <c r="V5" i="74"/>
  <c r="D22" i="74"/>
  <c r="J6" i="74"/>
  <c r="G9" i="74"/>
  <c r="Y11" i="74"/>
  <c r="G12" i="74"/>
  <c r="M14" i="74"/>
  <c r="G15" i="74"/>
  <c r="S15" i="74"/>
  <c r="M16" i="74"/>
  <c r="G18" i="74"/>
  <c r="D19" i="74"/>
  <c r="G19" i="74"/>
  <c r="D15" i="74"/>
  <c r="S14" i="74"/>
  <c r="Y14" i="74"/>
  <c r="D14" i="74"/>
  <c r="S18" i="74"/>
  <c r="S12" i="74"/>
  <c r="G10" i="74"/>
  <c r="G20" i="74"/>
  <c r="Y25" i="74"/>
  <c r="S16" i="74"/>
  <c r="Y16" i="74"/>
  <c r="P5" i="74"/>
  <c r="Y5" i="74"/>
  <c r="S5" i="74"/>
  <c r="M5" i="74"/>
  <c r="J5" i="74"/>
  <c r="G5" i="74"/>
  <c r="D25" i="74"/>
  <c r="S21" i="74"/>
  <c r="Y22" i="74"/>
  <c r="E27" i="74"/>
  <c r="B6" i="75" s="1"/>
  <c r="D6" i="74"/>
  <c r="D8" i="74"/>
  <c r="D10" i="74"/>
  <c r="D24" i="74"/>
  <c r="V7" i="74"/>
  <c r="J23" i="74"/>
  <c r="G24" i="74"/>
  <c r="S20" i="74"/>
  <c r="W27" i="74"/>
  <c r="B12" i="75" s="1"/>
  <c r="M10" i="74"/>
  <c r="P8" i="74"/>
  <c r="S7" i="74"/>
  <c r="S6" i="74"/>
  <c r="N27" i="74"/>
  <c r="B9" i="75" s="1"/>
  <c r="M6" i="74"/>
  <c r="G6" i="74"/>
  <c r="V6" i="74"/>
  <c r="S9" i="74"/>
  <c r="J10" i="74"/>
  <c r="J21" i="74"/>
  <c r="J22" i="74"/>
  <c r="V25" i="74"/>
  <c r="Q27" i="74"/>
  <c r="B10" i="75" s="1"/>
  <c r="J9" i="74"/>
  <c r="P10" i="74"/>
  <c r="V21" i="74"/>
  <c r="V22" i="74"/>
  <c r="G25" i="74"/>
  <c r="M25" i="74"/>
  <c r="S25" i="74"/>
  <c r="J7" i="74"/>
  <c r="M21" i="74"/>
  <c r="G23" i="74"/>
  <c r="D23" i="74"/>
  <c r="D21" i="74"/>
  <c r="D20" i="74"/>
  <c r="D9" i="74"/>
  <c r="B27" i="74"/>
  <c r="B5" i="75" s="1"/>
  <c r="B27" i="72"/>
  <c r="I27" i="72" s="1"/>
  <c r="K27" i="74"/>
  <c r="B8" i="75" s="1"/>
  <c r="T27" i="74"/>
  <c r="B11" i="75" s="1"/>
  <c r="P6" i="74"/>
  <c r="P7" i="74"/>
  <c r="Y7" i="74"/>
  <c r="M8" i="74"/>
  <c r="V8" i="74"/>
  <c r="Y9" i="74"/>
  <c r="D11" i="74"/>
  <c r="M11" i="74"/>
  <c r="Y20" i="74"/>
  <c r="P23" i="74"/>
  <c r="Y23" i="74"/>
  <c r="M24" i="74"/>
  <c r="V24" i="74"/>
  <c r="Y6" i="74"/>
  <c r="S19" i="74"/>
  <c r="S22" i="74"/>
  <c r="S10" i="74"/>
  <c r="H27" i="74"/>
  <c r="B7" i="75" s="1"/>
  <c r="M7" i="74"/>
  <c r="J8" i="74"/>
  <c r="Y8" i="74"/>
  <c r="V10" i="74"/>
  <c r="P11" i="74"/>
  <c r="Y19" i="74"/>
  <c r="M20" i="74"/>
  <c r="V20" i="74"/>
  <c r="Y21" i="74"/>
  <c r="M23" i="74"/>
  <c r="J24" i="74"/>
  <c r="Y24" i="74"/>
  <c r="B5" i="41" l="1"/>
  <c r="B18" i="75"/>
  <c r="D14" i="75"/>
  <c r="K27" i="73" l="1"/>
  <c r="L13" i="73"/>
  <c r="L22" i="73"/>
  <c r="J19" i="73"/>
  <c r="L19" i="73" s="1"/>
  <c r="J17" i="73"/>
  <c r="L17" i="73" s="1"/>
  <c r="J25" i="73"/>
  <c r="L25" i="73" s="1"/>
  <c r="J24" i="73"/>
  <c r="L24" i="73" s="1"/>
  <c r="J23" i="73"/>
  <c r="L23" i="73" s="1"/>
  <c r="J22" i="73"/>
  <c r="J21" i="73"/>
  <c r="L21" i="73" s="1"/>
  <c r="J20" i="73"/>
  <c r="L20" i="73" s="1"/>
  <c r="J18" i="73"/>
  <c r="L18" i="73" s="1"/>
  <c r="J16" i="73"/>
  <c r="L16" i="73" s="1"/>
  <c r="J15" i="73"/>
  <c r="L15" i="73" s="1"/>
  <c r="J14" i="73"/>
  <c r="L14" i="73" s="1"/>
  <c r="J13" i="73"/>
  <c r="J12" i="73"/>
  <c r="L12" i="73" s="1"/>
  <c r="J11" i="73"/>
  <c r="L11" i="73" s="1"/>
  <c r="J10" i="73"/>
  <c r="J9" i="73"/>
  <c r="L9" i="73" s="1"/>
  <c r="J8" i="73"/>
  <c r="L8" i="73" s="1"/>
  <c r="J7" i="73"/>
  <c r="L7" i="73" s="1"/>
  <c r="J6" i="73"/>
  <c r="L6" i="73" s="1"/>
  <c r="J5" i="73"/>
  <c r="L5" i="73" s="1"/>
  <c r="J27" i="73" l="1"/>
  <c r="L27" i="73" s="1"/>
  <c r="L10" i="73"/>
  <c r="D11" i="38"/>
  <c r="D10" i="38"/>
  <c r="D9" i="38"/>
  <c r="E13" i="32"/>
  <c r="E14" i="32"/>
  <c r="E15" i="32"/>
  <c r="E16" i="32"/>
  <c r="E17" i="32"/>
  <c r="E18" i="32"/>
  <c r="E19" i="32"/>
  <c r="E20" i="32"/>
  <c r="E21" i="32"/>
  <c r="E22" i="32"/>
  <c r="E23" i="32"/>
  <c r="E24" i="32"/>
  <c r="E12" i="32"/>
  <c r="E11" i="32"/>
  <c r="E10" i="32"/>
  <c r="E9" i="32"/>
  <c r="B8" i="32"/>
  <c r="E8" i="32" s="1"/>
  <c r="D8" i="68" l="1"/>
  <c r="B20" i="68"/>
  <c r="D20" i="68" s="1"/>
  <c r="B19" i="68"/>
  <c r="B18" i="68"/>
  <c r="E18" i="68" s="1"/>
  <c r="B17" i="68"/>
  <c r="E17" i="68" s="1"/>
  <c r="B16" i="68"/>
  <c r="E16" i="68" s="1"/>
  <c r="B15" i="68"/>
  <c r="E15" i="68" s="1"/>
  <c r="B14" i="68"/>
  <c r="E14" i="68" s="1"/>
  <c r="B13" i="68"/>
  <c r="B12" i="68"/>
  <c r="E12" i="68" s="1"/>
  <c r="B11" i="68"/>
  <c r="E11" i="68" s="1"/>
  <c r="B10" i="68"/>
  <c r="B9" i="68"/>
  <c r="B8" i="68"/>
  <c r="D19" i="68"/>
  <c r="D13" i="68"/>
  <c r="D10" i="68"/>
  <c r="E9" i="68"/>
  <c r="D9" i="39"/>
  <c r="E9" i="39" s="1"/>
  <c r="D8" i="39"/>
  <c r="E8" i="39" s="1"/>
  <c r="E8" i="38"/>
  <c r="E9" i="37"/>
  <c r="E8" i="37"/>
  <c r="E9" i="36"/>
  <c r="E8" i="36"/>
  <c r="B10" i="35"/>
  <c r="E10" i="35" s="1"/>
  <c r="B9" i="35"/>
  <c r="B8" i="35"/>
  <c r="E13" i="34"/>
  <c r="E12" i="34"/>
  <c r="E11" i="34"/>
  <c r="E10" i="34"/>
  <c r="E9" i="34"/>
  <c r="E8" i="34"/>
  <c r="E9" i="33"/>
  <c r="E10" i="33"/>
  <c r="E11" i="33"/>
  <c r="E12" i="33"/>
  <c r="E13" i="33"/>
  <c r="E8" i="33"/>
  <c r="E9" i="31"/>
  <c r="E8" i="31"/>
  <c r="E9" i="30"/>
  <c r="E8" i="30"/>
  <c r="D12" i="30"/>
  <c r="E12" i="30" s="1"/>
  <c r="D11" i="30"/>
  <c r="E11" i="30" s="1"/>
  <c r="D10" i="30"/>
  <c r="E10" i="30" s="1"/>
  <c r="D11" i="29"/>
  <c r="D10" i="29"/>
  <c r="D9" i="29"/>
  <c r="D8" i="29"/>
  <c r="E10" i="68" l="1"/>
  <c r="E19" i="68"/>
  <c r="E13" i="68"/>
  <c r="E8" i="68"/>
  <c r="E8" i="35"/>
  <c r="E9" i="35"/>
  <c r="E9" i="28" l="1"/>
  <c r="E8" i="28"/>
  <c r="E16" i="27" l="1"/>
  <c r="E15" i="27"/>
  <c r="E14" i="27"/>
  <c r="E13" i="27"/>
  <c r="E12" i="27"/>
  <c r="E11" i="27"/>
  <c r="E10" i="27"/>
  <c r="E9" i="27"/>
  <c r="E14" i="26"/>
  <c r="E13" i="26"/>
  <c r="E12" i="26"/>
  <c r="E11" i="26"/>
  <c r="E10" i="26"/>
  <c r="E9" i="26"/>
  <c r="E8" i="26"/>
  <c r="E15" i="25"/>
  <c r="E14" i="25"/>
  <c r="E13" i="25"/>
  <c r="E12" i="25"/>
  <c r="E11" i="25"/>
  <c r="E10" i="25"/>
  <c r="E9" i="25"/>
  <c r="E8" i="25"/>
  <c r="B8" i="27"/>
  <c r="E8" i="27" s="1"/>
  <c r="E12" i="24" l="1"/>
  <c r="D15" i="24"/>
  <c r="E15" i="24" s="1"/>
  <c r="E14" i="24"/>
  <c r="E11" i="24"/>
  <c r="E13" i="24"/>
  <c r="E9" i="24"/>
  <c r="E10" i="24"/>
  <c r="O17" i="61" l="1"/>
  <c r="O16" i="61"/>
  <c r="O15" i="61"/>
  <c r="C5" i="101" s="1"/>
  <c r="O14" i="61"/>
  <c r="C5" i="100" s="1"/>
  <c r="O12" i="61"/>
  <c r="C5" i="98" s="1"/>
  <c r="C27" i="101" l="1"/>
  <c r="E5" i="101"/>
  <c r="F5" i="101"/>
  <c r="C27" i="100"/>
  <c r="E5" i="100"/>
  <c r="F5" i="100"/>
  <c r="E5" i="98"/>
  <c r="C27" i="98"/>
  <c r="F5" i="98"/>
  <c r="C27" i="94"/>
  <c r="O11" i="61"/>
  <c r="C5" i="97" s="1"/>
  <c r="O10" i="61"/>
  <c r="C5" i="96" s="1"/>
  <c r="O9" i="61"/>
  <c r="C5" i="95" s="1"/>
  <c r="O8" i="61"/>
  <c r="C5" i="72" s="1"/>
  <c r="B21" i="61"/>
  <c r="C21" i="61"/>
  <c r="D21" i="61"/>
  <c r="E21" i="61"/>
  <c r="F21" i="61"/>
  <c r="G21" i="61"/>
  <c r="H21" i="61"/>
  <c r="I21" i="61"/>
  <c r="E27" i="100" l="1"/>
  <c r="F27" i="100"/>
  <c r="E27" i="98"/>
  <c r="F27" i="98"/>
  <c r="E27" i="101"/>
  <c r="F27" i="101"/>
  <c r="E5" i="96"/>
  <c r="C27" i="96"/>
  <c r="F5" i="96"/>
  <c r="C27" i="97"/>
  <c r="E5" i="97"/>
  <c r="F5" i="97"/>
  <c r="F5" i="95"/>
  <c r="C27" i="95"/>
  <c r="G5" i="95"/>
  <c r="D27" i="94"/>
  <c r="E27" i="94" s="1"/>
  <c r="E5" i="94"/>
  <c r="F5" i="72"/>
  <c r="G5" i="72"/>
  <c r="D31" i="42"/>
  <c r="H31" i="42"/>
  <c r="L31" i="42"/>
  <c r="B31" i="42"/>
  <c r="C31" i="42"/>
  <c r="G31" i="42"/>
  <c r="K31" i="42"/>
  <c r="E31" i="42"/>
  <c r="I31" i="42"/>
  <c r="F31" i="42"/>
  <c r="J31" i="42"/>
  <c r="I26" i="42"/>
  <c r="B26" i="42"/>
  <c r="E26" i="42"/>
  <c r="F26" i="42"/>
  <c r="J26" i="42"/>
  <c r="D26" i="42"/>
  <c r="H26" i="42"/>
  <c r="L26" i="42"/>
  <c r="C26" i="42"/>
  <c r="G26" i="42"/>
  <c r="K26" i="42"/>
  <c r="C25" i="72"/>
  <c r="C24" i="72"/>
  <c r="C23" i="72"/>
  <c r="C22" i="72"/>
  <c r="C21" i="72"/>
  <c r="C20" i="72"/>
  <c r="C19" i="72"/>
  <c r="C18" i="72"/>
  <c r="O29" i="70"/>
  <c r="O30" i="70"/>
  <c r="O31" i="70"/>
  <c r="O32" i="70"/>
  <c r="O33" i="70"/>
  <c r="O34" i="70"/>
  <c r="O35" i="70"/>
  <c r="O36" i="70"/>
  <c r="O37" i="70"/>
  <c r="O38" i="70"/>
  <c r="O39" i="70"/>
  <c r="O28" i="70"/>
  <c r="C16" i="72"/>
  <c r="C15" i="72"/>
  <c r="C14" i="72"/>
  <c r="O35" i="68"/>
  <c r="O36" i="68"/>
  <c r="O37" i="68"/>
  <c r="C12" i="72"/>
  <c r="E27" i="97" l="1"/>
  <c r="F27" i="97"/>
  <c r="E27" i="96"/>
  <c r="F27" i="96"/>
  <c r="F27" i="95"/>
  <c r="G27" i="95"/>
  <c r="F14" i="72"/>
  <c r="G14" i="72"/>
  <c r="G19" i="72"/>
  <c r="F19" i="72"/>
  <c r="F22" i="72"/>
  <c r="G22" i="72"/>
  <c r="F12" i="72"/>
  <c r="G12" i="72"/>
  <c r="G15" i="72"/>
  <c r="F15" i="72"/>
  <c r="F20" i="72"/>
  <c r="G20" i="72"/>
  <c r="G23" i="72"/>
  <c r="F23" i="72"/>
  <c r="F25" i="72"/>
  <c r="G25" i="72"/>
  <c r="F16" i="72"/>
  <c r="G16" i="72"/>
  <c r="F18" i="72"/>
  <c r="G18" i="72"/>
  <c r="F21" i="72"/>
  <c r="G21" i="72"/>
  <c r="F24" i="72"/>
  <c r="G24" i="72"/>
  <c r="S17" i="74"/>
  <c r="G17" i="74"/>
  <c r="P17" i="74"/>
  <c r="C17" i="72"/>
  <c r="M17" i="74"/>
  <c r="V17" i="74"/>
  <c r="J17" i="74"/>
  <c r="B18" i="41"/>
  <c r="C11" i="72"/>
  <c r="C10" i="72"/>
  <c r="C9" i="72"/>
  <c r="R31" i="39"/>
  <c r="R24" i="42" s="1"/>
  <c r="Q31" i="39"/>
  <c r="Q24" i="42" s="1"/>
  <c r="P31" i="39"/>
  <c r="P24" i="42" s="1"/>
  <c r="R30" i="38"/>
  <c r="R23" i="42" s="1"/>
  <c r="Q30" i="38"/>
  <c r="Q23" i="42" s="1"/>
  <c r="P30" i="38"/>
  <c r="P23" i="42" s="1"/>
  <c r="R28" i="37"/>
  <c r="R22" i="42" s="1"/>
  <c r="Q28" i="37"/>
  <c r="Q22" i="42" s="1"/>
  <c r="P28" i="37"/>
  <c r="P22" i="42" s="1"/>
  <c r="R28" i="36"/>
  <c r="R21" i="42" s="1"/>
  <c r="Q28" i="36"/>
  <c r="Q21" i="42" s="1"/>
  <c r="P28" i="36"/>
  <c r="P21" i="42" s="1"/>
  <c r="R29" i="35"/>
  <c r="R20" i="42" s="1"/>
  <c r="Q29" i="35"/>
  <c r="Q20" i="42" s="1"/>
  <c r="P29" i="35"/>
  <c r="P20" i="42" s="1"/>
  <c r="R32" i="34"/>
  <c r="R19" i="42" s="1"/>
  <c r="Q32" i="34"/>
  <c r="Q19" i="42" s="1"/>
  <c r="P32" i="34"/>
  <c r="P19" i="42" s="1"/>
  <c r="R32" i="33"/>
  <c r="R18" i="42" s="1"/>
  <c r="Q32" i="33"/>
  <c r="Q18" i="42" s="1"/>
  <c r="P32" i="33"/>
  <c r="P18" i="42" s="1"/>
  <c r="R43" i="32"/>
  <c r="R17" i="42" s="1"/>
  <c r="Q43" i="32"/>
  <c r="Q17" i="42" s="1"/>
  <c r="P43" i="32"/>
  <c r="P17" i="42" s="1"/>
  <c r="R41" i="70"/>
  <c r="R16" i="42" s="1"/>
  <c r="Q41" i="70"/>
  <c r="Q16" i="42" s="1"/>
  <c r="P41" i="70"/>
  <c r="P16" i="42" s="1"/>
  <c r="R28" i="31"/>
  <c r="R15" i="42" s="1"/>
  <c r="Q28" i="31"/>
  <c r="Q15" i="42" s="1"/>
  <c r="P28" i="31"/>
  <c r="P15" i="42" s="1"/>
  <c r="R31" i="30"/>
  <c r="R14" i="42" s="1"/>
  <c r="Q31" i="30"/>
  <c r="Q14" i="42" s="1"/>
  <c r="P31" i="30"/>
  <c r="P14" i="42" s="1"/>
  <c r="R30" i="29"/>
  <c r="R13" i="42" s="1"/>
  <c r="Q30" i="29"/>
  <c r="Q13" i="42" s="1"/>
  <c r="P30" i="29"/>
  <c r="P13" i="42" s="1"/>
  <c r="R39" i="68"/>
  <c r="R12" i="42" s="1"/>
  <c r="Q39" i="68"/>
  <c r="Q12" i="42" s="1"/>
  <c r="P39" i="68"/>
  <c r="P12" i="42" s="1"/>
  <c r="R29" i="28"/>
  <c r="R11" i="42" s="1"/>
  <c r="Q29" i="28"/>
  <c r="Q11" i="42" s="1"/>
  <c r="P29" i="28"/>
  <c r="P11" i="42" s="1"/>
  <c r="R35" i="27"/>
  <c r="R10" i="42" s="1"/>
  <c r="Q35" i="27"/>
  <c r="Q10" i="42" s="1"/>
  <c r="P35" i="27"/>
  <c r="P10" i="42" s="1"/>
  <c r="R33" i="26"/>
  <c r="R9" i="42" s="1"/>
  <c r="Q33" i="26"/>
  <c r="Q9" i="42" s="1"/>
  <c r="P33" i="26"/>
  <c r="P9" i="42" s="1"/>
  <c r="R34" i="24"/>
  <c r="R7" i="42" s="1"/>
  <c r="Q34" i="24"/>
  <c r="Q7" i="42" s="1"/>
  <c r="P34" i="24"/>
  <c r="P7" i="42" s="1"/>
  <c r="C8" i="72"/>
  <c r="O24" i="42"/>
  <c r="C33" i="39"/>
  <c r="O23" i="42"/>
  <c r="O22" i="42"/>
  <c r="O21" i="42"/>
  <c r="O20" i="42"/>
  <c r="O19" i="42"/>
  <c r="O18" i="42"/>
  <c r="O17" i="42"/>
  <c r="O16" i="42"/>
  <c r="O15" i="42"/>
  <c r="O14" i="42"/>
  <c r="O13" i="42"/>
  <c r="O11" i="42"/>
  <c r="R35" i="26" l="1"/>
  <c r="Q35" i="26"/>
  <c r="F17" i="72"/>
  <c r="G17" i="72"/>
  <c r="F9" i="72"/>
  <c r="G9" i="72"/>
  <c r="G11" i="72"/>
  <c r="F11" i="72"/>
  <c r="F8" i="72"/>
  <c r="G8" i="72"/>
  <c r="F10" i="72"/>
  <c r="G10" i="72"/>
  <c r="F16" i="41"/>
  <c r="D17" i="74"/>
  <c r="Y17" i="74"/>
  <c r="Q30" i="37"/>
  <c r="O33" i="39"/>
  <c r="N25" i="73" s="1"/>
  <c r="M30" i="37"/>
  <c r="C31" i="35"/>
  <c r="I30" i="37"/>
  <c r="I35" i="26"/>
  <c r="C30" i="31"/>
  <c r="G30" i="31"/>
  <c r="G35" i="26"/>
  <c r="C35" i="26"/>
  <c r="G33" i="39"/>
  <c r="D33" i="39"/>
  <c r="H33" i="39"/>
  <c r="L33" i="39"/>
  <c r="P33" i="39"/>
  <c r="K33" i="39"/>
  <c r="E33" i="39"/>
  <c r="I33" i="39"/>
  <c r="M33" i="39"/>
  <c r="Q33" i="39"/>
  <c r="F33" i="39"/>
  <c r="J33" i="39"/>
  <c r="N33" i="39"/>
  <c r="R33" i="39"/>
  <c r="C32" i="38"/>
  <c r="G32" i="38"/>
  <c r="O32" i="38"/>
  <c r="N24" i="73" s="1"/>
  <c r="D32" i="38"/>
  <c r="H32" i="38"/>
  <c r="P32" i="38"/>
  <c r="E32" i="38"/>
  <c r="I32" i="38"/>
  <c r="M32" i="38"/>
  <c r="Q32" i="38"/>
  <c r="F32" i="38"/>
  <c r="N32" i="38"/>
  <c r="R32" i="38"/>
  <c r="C30" i="37"/>
  <c r="G30" i="37"/>
  <c r="K30" i="37"/>
  <c r="O30" i="37"/>
  <c r="N23" i="73" s="1"/>
  <c r="D30" i="37"/>
  <c r="H30" i="37"/>
  <c r="L30" i="37"/>
  <c r="P30" i="37"/>
  <c r="E30" i="37"/>
  <c r="F30" i="37"/>
  <c r="J30" i="37"/>
  <c r="N30" i="37"/>
  <c r="R30" i="37"/>
  <c r="K30" i="36"/>
  <c r="D30" i="36"/>
  <c r="H30" i="36"/>
  <c r="L30" i="36"/>
  <c r="P30" i="36"/>
  <c r="I30" i="36"/>
  <c r="M30" i="36"/>
  <c r="Q30" i="36"/>
  <c r="C30" i="36"/>
  <c r="O30" i="36"/>
  <c r="N22" i="73" s="1"/>
  <c r="J30" i="36"/>
  <c r="N30" i="36"/>
  <c r="R30" i="36"/>
  <c r="G31" i="35"/>
  <c r="D31" i="35"/>
  <c r="H31" i="35"/>
  <c r="L31" i="35"/>
  <c r="P31" i="35"/>
  <c r="K31" i="35"/>
  <c r="O31" i="35"/>
  <c r="N21" i="73" s="1"/>
  <c r="E31" i="35"/>
  <c r="I31" i="35"/>
  <c r="M31" i="35"/>
  <c r="Q31" i="35"/>
  <c r="F31" i="35"/>
  <c r="J31" i="35"/>
  <c r="N31" i="35"/>
  <c r="R31" i="35"/>
  <c r="G34" i="34"/>
  <c r="O34" i="34"/>
  <c r="N20" i="73" s="1"/>
  <c r="C34" i="34"/>
  <c r="K34" i="34"/>
  <c r="D34" i="34"/>
  <c r="H34" i="34"/>
  <c r="L34" i="34"/>
  <c r="P34" i="34"/>
  <c r="E34" i="34"/>
  <c r="I34" i="34"/>
  <c r="M34" i="34"/>
  <c r="Q34" i="34"/>
  <c r="F34" i="34"/>
  <c r="J34" i="34"/>
  <c r="N34" i="34"/>
  <c r="R34" i="34"/>
  <c r="C34" i="33"/>
  <c r="G34" i="33"/>
  <c r="K34" i="33"/>
  <c r="O34" i="33"/>
  <c r="N19" i="73" s="1"/>
  <c r="D34" i="33"/>
  <c r="H34" i="33"/>
  <c r="L34" i="33"/>
  <c r="P34" i="33"/>
  <c r="E34" i="33"/>
  <c r="I34" i="33"/>
  <c r="M34" i="33"/>
  <c r="Q34" i="33"/>
  <c r="F34" i="33"/>
  <c r="J34" i="33"/>
  <c r="N34" i="33"/>
  <c r="R34" i="33"/>
  <c r="C45" i="32"/>
  <c r="G45" i="32"/>
  <c r="K45" i="32"/>
  <c r="O45" i="32"/>
  <c r="N18" i="73" s="1"/>
  <c r="D45" i="32"/>
  <c r="H45" i="32"/>
  <c r="L45" i="32"/>
  <c r="P45" i="32"/>
  <c r="E45" i="32"/>
  <c r="I45" i="32"/>
  <c r="M45" i="32"/>
  <c r="Q45" i="32"/>
  <c r="F45" i="32"/>
  <c r="J45" i="32"/>
  <c r="N45" i="32"/>
  <c r="R45" i="32"/>
  <c r="O43" i="70"/>
  <c r="N17" i="73" s="1"/>
  <c r="P43" i="70"/>
  <c r="Q43" i="70"/>
  <c r="R43" i="70"/>
  <c r="K30" i="31"/>
  <c r="D30" i="31"/>
  <c r="H30" i="31"/>
  <c r="L30" i="31"/>
  <c r="P30" i="31"/>
  <c r="E30" i="31"/>
  <c r="I30" i="31"/>
  <c r="M30" i="31"/>
  <c r="Q30" i="31"/>
  <c r="O30" i="31"/>
  <c r="N16" i="73" s="1"/>
  <c r="F30" i="31"/>
  <c r="J30" i="31"/>
  <c r="N30" i="31"/>
  <c r="R30" i="31"/>
  <c r="C33" i="30"/>
  <c r="O33" i="30"/>
  <c r="N15" i="73" s="1"/>
  <c r="D33" i="30"/>
  <c r="P33" i="30"/>
  <c r="Q33" i="30"/>
  <c r="N33" i="30"/>
  <c r="R33" i="30"/>
  <c r="I32" i="29"/>
  <c r="Q32" i="29"/>
  <c r="G32" i="29"/>
  <c r="O32" i="29"/>
  <c r="N14" i="73" s="1"/>
  <c r="H32" i="29"/>
  <c r="P32" i="29"/>
  <c r="J32" i="29"/>
  <c r="N32" i="29"/>
  <c r="R32" i="29"/>
  <c r="Q41" i="68"/>
  <c r="R41" i="68"/>
  <c r="G31" i="28"/>
  <c r="O31" i="28"/>
  <c r="N12" i="73" s="1"/>
  <c r="H31" i="28"/>
  <c r="P31" i="28"/>
  <c r="E31" i="28"/>
  <c r="I31" i="28"/>
  <c r="M31" i="28"/>
  <c r="Q31" i="28"/>
  <c r="C31" i="28"/>
  <c r="K31" i="28"/>
  <c r="D31" i="28"/>
  <c r="L31" i="28"/>
  <c r="F31" i="28"/>
  <c r="J31" i="28"/>
  <c r="N31" i="28"/>
  <c r="R31" i="28"/>
  <c r="Q37" i="27"/>
  <c r="F37" i="27"/>
  <c r="R37" i="27"/>
  <c r="R36" i="24"/>
  <c r="C7" i="72"/>
  <c r="C6" i="72"/>
  <c r="O30" i="68"/>
  <c r="O31" i="68"/>
  <c r="O32" i="68"/>
  <c r="O33" i="68"/>
  <c r="O34" i="68"/>
  <c r="F6" i="72" l="1"/>
  <c r="G6" i="72"/>
  <c r="F7" i="72"/>
  <c r="G7" i="72"/>
  <c r="K37" i="27"/>
  <c r="F11" i="41"/>
  <c r="E35" i="26"/>
  <c r="D36" i="24"/>
  <c r="F35" i="26"/>
  <c r="D35" i="26"/>
  <c r="P37" i="27"/>
  <c r="O10" i="42"/>
  <c r="O37" i="27"/>
  <c r="N11" i="73" s="1"/>
  <c r="I37" i="23"/>
  <c r="H35" i="26"/>
  <c r="C37" i="23"/>
  <c r="G37" i="23"/>
  <c r="E37" i="27"/>
  <c r="N37" i="27"/>
  <c r="G37" i="27"/>
  <c r="J37" i="27"/>
  <c r="L37" i="27"/>
  <c r="I37" i="27"/>
  <c r="H37" i="27"/>
  <c r="C37" i="27"/>
  <c r="M37" i="27"/>
  <c r="D37" i="27"/>
  <c r="I36" i="25"/>
  <c r="H36" i="25"/>
  <c r="G36" i="25"/>
  <c r="F36" i="25"/>
  <c r="E36" i="25"/>
  <c r="D36" i="25"/>
  <c r="C36" i="25"/>
  <c r="H36" i="24"/>
  <c r="E36" i="24"/>
  <c r="F36" i="24"/>
  <c r="G36" i="24"/>
  <c r="I36" i="24"/>
  <c r="C36" i="24"/>
  <c r="E37" i="23"/>
  <c r="H37" i="23"/>
  <c r="D23" i="70"/>
  <c r="B23" i="70"/>
  <c r="D21" i="68"/>
  <c r="B21" i="68"/>
  <c r="O29" i="68"/>
  <c r="O28" i="68"/>
  <c r="O27" i="68"/>
  <c r="R21" i="61"/>
  <c r="R4" i="42" s="1"/>
  <c r="Q21" i="61"/>
  <c r="Q4" i="42" s="1"/>
  <c r="P21" i="61"/>
  <c r="O21" i="61"/>
  <c r="O4" i="42" s="1"/>
  <c r="N21" i="61"/>
  <c r="M21" i="61"/>
  <c r="L21" i="61"/>
  <c r="K21" i="61"/>
  <c r="J21" i="61"/>
  <c r="F15" i="41" l="1"/>
  <c r="F14" i="41"/>
  <c r="P4" i="42"/>
  <c r="F13" i="41"/>
  <c r="C20" i="70"/>
  <c r="C16" i="70"/>
  <c r="C12" i="70"/>
  <c r="C8" i="70"/>
  <c r="C19" i="70"/>
  <c r="C15" i="70"/>
  <c r="C11" i="70"/>
  <c r="C18" i="70"/>
  <c r="C14" i="70"/>
  <c r="C10" i="70"/>
  <c r="C21" i="70"/>
  <c r="C17" i="70"/>
  <c r="C13" i="70"/>
  <c r="C9" i="70"/>
  <c r="D37" i="23"/>
  <c r="C13" i="72"/>
  <c r="S13" i="74"/>
  <c r="R27" i="74"/>
  <c r="P13" i="74"/>
  <c r="O27" i="74"/>
  <c r="C9" i="75" s="1"/>
  <c r="D9" i="75" s="1"/>
  <c r="U27" i="74"/>
  <c r="C11" i="75" s="1"/>
  <c r="D11" i="75" s="1"/>
  <c r="V13" i="74"/>
  <c r="Y13" i="74"/>
  <c r="X27" i="74"/>
  <c r="F37" i="23"/>
  <c r="F10" i="41"/>
  <c r="M31" i="42"/>
  <c r="M26" i="42"/>
  <c r="N31" i="42"/>
  <c r="N26" i="42"/>
  <c r="R23" i="61"/>
  <c r="Q23" i="61"/>
  <c r="O23" i="61"/>
  <c r="P23" i="61"/>
  <c r="E36" i="2"/>
  <c r="G36" i="2"/>
  <c r="C36" i="2"/>
  <c r="D36" i="2"/>
  <c r="I36" i="2"/>
  <c r="F36" i="2"/>
  <c r="H36" i="2"/>
  <c r="E21" i="68"/>
  <c r="F88" i="42"/>
  <c r="B5" i="40"/>
  <c r="C5" i="40"/>
  <c r="D5" i="40"/>
  <c r="N5" i="73" l="1"/>
  <c r="C10" i="75"/>
  <c r="D10" i="75" s="1"/>
  <c r="F13" i="72"/>
  <c r="G13" i="72"/>
  <c r="F9" i="41"/>
  <c r="C12" i="75"/>
  <c r="D12" i="75" s="1"/>
  <c r="F12" i="41"/>
  <c r="C23" i="70"/>
  <c r="P41" i="68"/>
  <c r="V27" i="74"/>
  <c r="O41" i="68"/>
  <c r="N13" i="73" s="1"/>
  <c r="M13" i="74"/>
  <c r="L27" i="74"/>
  <c r="O12" i="42"/>
  <c r="J13" i="74"/>
  <c r="I27" i="74"/>
  <c r="G13" i="74"/>
  <c r="F27" i="74"/>
  <c r="D13" i="74"/>
  <c r="C27" i="74"/>
  <c r="C27" i="72"/>
  <c r="G27" i="72" s="1"/>
  <c r="Y27" i="74"/>
  <c r="S27" i="74"/>
  <c r="P27" i="74"/>
  <c r="C21" i="68"/>
  <c r="T24" i="42"/>
  <c r="T23" i="42"/>
  <c r="T22" i="42"/>
  <c r="T21" i="42"/>
  <c r="T20" i="42"/>
  <c r="T19" i="42"/>
  <c r="T18" i="42"/>
  <c r="T17" i="42"/>
  <c r="T16" i="42"/>
  <c r="T15" i="42"/>
  <c r="AN27" i="74" l="1"/>
  <c r="J27" i="74"/>
  <c r="C7" i="75"/>
  <c r="D7" i="75" s="1"/>
  <c r="F27" i="72"/>
  <c r="C5" i="41"/>
  <c r="M27" i="74"/>
  <c r="C8" i="75"/>
  <c r="D8" i="75" s="1"/>
  <c r="D27" i="74"/>
  <c r="C5" i="75"/>
  <c r="F6" i="41"/>
  <c r="F7" i="41"/>
  <c r="G27" i="74"/>
  <c r="C6" i="75"/>
  <c r="D6" i="75" s="1"/>
  <c r="F8" i="41"/>
  <c r="T14" i="42"/>
  <c r="T13" i="42"/>
  <c r="J35" i="42"/>
  <c r="T4" i="42"/>
  <c r="T12" i="42"/>
  <c r="N33" i="42"/>
  <c r="K33" i="42"/>
  <c r="M33" i="42"/>
  <c r="L33" i="42"/>
  <c r="T11" i="42"/>
  <c r="T10" i="42"/>
  <c r="C25" i="40"/>
  <c r="C15" i="40"/>
  <c r="C23" i="40"/>
  <c r="C19" i="40"/>
  <c r="C18" i="40"/>
  <c r="C14" i="40"/>
  <c r="O9" i="42"/>
  <c r="T9" i="42" s="1"/>
  <c r="R34" i="25"/>
  <c r="R8" i="42" s="1"/>
  <c r="Q34" i="25"/>
  <c r="Q8" i="42" s="1"/>
  <c r="P34" i="25"/>
  <c r="O8" i="42"/>
  <c r="O6" i="42"/>
  <c r="P35" i="23"/>
  <c r="Q35" i="23"/>
  <c r="Q6" i="42" s="1"/>
  <c r="R35" i="23"/>
  <c r="R6" i="42" s="1"/>
  <c r="R34" i="2"/>
  <c r="R5" i="42" s="1"/>
  <c r="Q34" i="2"/>
  <c r="Q5" i="42" s="1"/>
  <c r="P34" i="2"/>
  <c r="P5" i="42" s="1"/>
  <c r="O5" i="42"/>
  <c r="O7" i="42"/>
  <c r="T7" i="42" s="1"/>
  <c r="F5" i="41" l="1"/>
  <c r="G5" i="41"/>
  <c r="D5" i="75"/>
  <c r="C18" i="75"/>
  <c r="D18" i="75" s="1"/>
  <c r="C18" i="41"/>
  <c r="T5" i="42"/>
  <c r="P6" i="42"/>
  <c r="T6" i="42" s="1"/>
  <c r="R31" i="42"/>
  <c r="R26" i="42"/>
  <c r="P8" i="42"/>
  <c r="Q31" i="42"/>
  <c r="Q26" i="42"/>
  <c r="O26" i="42"/>
  <c r="O31" i="42"/>
  <c r="Q36" i="2"/>
  <c r="P36" i="2"/>
  <c r="Q37" i="23"/>
  <c r="R36" i="25"/>
  <c r="R36" i="2"/>
  <c r="O36" i="2"/>
  <c r="N6" i="73" s="1"/>
  <c r="R37" i="23"/>
  <c r="Q36" i="25"/>
  <c r="P35" i="26"/>
  <c r="C10" i="40"/>
  <c r="O35" i="26"/>
  <c r="N10" i="73" s="1"/>
  <c r="P36" i="25"/>
  <c r="C9" i="40"/>
  <c r="O36" i="25"/>
  <c r="N9" i="73" s="1"/>
  <c r="Q36" i="24"/>
  <c r="P36" i="24"/>
  <c r="O36" i="24"/>
  <c r="N8" i="73" s="1"/>
  <c r="P37" i="23"/>
  <c r="O37" i="23"/>
  <c r="N7" i="73" s="1"/>
  <c r="L35" i="42"/>
  <c r="I35" i="42"/>
  <c r="N35" i="42"/>
  <c r="K35" i="42"/>
  <c r="M35" i="42"/>
  <c r="F33" i="42"/>
  <c r="C24" i="40"/>
  <c r="C22" i="40"/>
  <c r="C21" i="40"/>
  <c r="C20" i="40"/>
  <c r="C16" i="40"/>
  <c r="C12" i="40"/>
  <c r="C11" i="40"/>
  <c r="C8" i="40"/>
  <c r="C7" i="40"/>
  <c r="J33" i="42"/>
  <c r="I33" i="42"/>
  <c r="E33" i="42"/>
  <c r="H33" i="42"/>
  <c r="G33" i="42"/>
  <c r="D35" i="42"/>
  <c r="G35" i="42"/>
  <c r="F35" i="42"/>
  <c r="E35" i="42"/>
  <c r="H35" i="42"/>
  <c r="C6" i="40"/>
  <c r="B16" i="24"/>
  <c r="F18" i="41" l="1"/>
  <c r="N27" i="73" s="1"/>
  <c r="G18" i="41"/>
  <c r="O33" i="42"/>
  <c r="C14" i="24"/>
  <c r="C10" i="24"/>
  <c r="C13" i="24"/>
  <c r="C9" i="24"/>
  <c r="C12" i="24"/>
  <c r="C8" i="24"/>
  <c r="C15" i="24"/>
  <c r="C11" i="24"/>
  <c r="P26" i="42"/>
  <c r="P31" i="42"/>
  <c r="T8" i="42"/>
  <c r="T26" i="42" s="1"/>
  <c r="C27" i="40"/>
  <c r="E8" i="24"/>
  <c r="D17" i="23" l="1"/>
  <c r="B17" i="23"/>
  <c r="C16" i="23" l="1"/>
  <c r="C12" i="23"/>
  <c r="C8" i="23"/>
  <c r="C15" i="23"/>
  <c r="C11" i="23"/>
  <c r="C14" i="23"/>
  <c r="C10" i="23"/>
  <c r="C13" i="23"/>
  <c r="C9" i="23"/>
  <c r="D13" i="39"/>
  <c r="B13" i="39"/>
  <c r="D12" i="38"/>
  <c r="B12" i="38"/>
  <c r="D10" i="37"/>
  <c r="B10" i="37"/>
  <c r="D10" i="36"/>
  <c r="B10" i="36"/>
  <c r="D11" i="35"/>
  <c r="B11" i="35"/>
  <c r="D14" i="34"/>
  <c r="B14" i="34"/>
  <c r="D13" i="30"/>
  <c r="B13" i="30"/>
  <c r="D12" i="29"/>
  <c r="B12" i="29"/>
  <c r="D14" i="33"/>
  <c r="B14" i="33"/>
  <c r="D25" i="32"/>
  <c r="B25" i="32"/>
  <c r="D10" i="31"/>
  <c r="B10" i="31"/>
  <c r="D17" i="27"/>
  <c r="B17" i="27"/>
  <c r="D15" i="26"/>
  <c r="E15" i="26" s="1"/>
  <c r="B15" i="26"/>
  <c r="D16" i="25"/>
  <c r="B16" i="25"/>
  <c r="D16" i="24"/>
  <c r="E16" i="24" s="1"/>
  <c r="C16" i="24"/>
  <c r="E17" i="23"/>
  <c r="D14" i="2"/>
  <c r="D10" i="2"/>
  <c r="D13" i="2"/>
  <c r="D12" i="2"/>
  <c r="E15" i="2"/>
  <c r="D8" i="2"/>
  <c r="B16" i="2"/>
  <c r="C15" i="2" s="1"/>
  <c r="E17" i="27" l="1"/>
  <c r="C10" i="29"/>
  <c r="C8" i="29"/>
  <c r="C9" i="29"/>
  <c r="C11" i="29"/>
  <c r="C17" i="23"/>
  <c r="E16" i="25"/>
  <c r="C13" i="27"/>
  <c r="C9" i="27"/>
  <c r="C16" i="27"/>
  <c r="C12" i="27"/>
  <c r="C15" i="27"/>
  <c r="C11" i="27"/>
  <c r="C14" i="27"/>
  <c r="C10" i="27"/>
  <c r="C8" i="27"/>
  <c r="C10" i="30"/>
  <c r="C9" i="30"/>
  <c r="C8" i="30"/>
  <c r="C12" i="30"/>
  <c r="C11" i="30"/>
  <c r="C8" i="26"/>
  <c r="C10" i="26"/>
  <c r="C14" i="26"/>
  <c r="C11" i="26"/>
  <c r="C12" i="26"/>
  <c r="C9" i="26"/>
  <c r="C13" i="26"/>
  <c r="C16" i="32"/>
  <c r="C22" i="32"/>
  <c r="C21" i="32"/>
  <c r="C17" i="32"/>
  <c r="C12" i="32"/>
  <c r="C24" i="32"/>
  <c r="C20" i="32"/>
  <c r="C15" i="32"/>
  <c r="C11" i="32"/>
  <c r="C23" i="32"/>
  <c r="C19" i="32"/>
  <c r="C14" i="32"/>
  <c r="C10" i="32"/>
  <c r="C18" i="32"/>
  <c r="C13" i="32"/>
  <c r="C9" i="32"/>
  <c r="C8" i="39"/>
  <c r="C9" i="39"/>
  <c r="C11" i="38"/>
  <c r="C10" i="38"/>
  <c r="C8" i="38"/>
  <c r="C9" i="38"/>
  <c r="C8" i="37"/>
  <c r="C9" i="37"/>
  <c r="C8" i="36"/>
  <c r="C10" i="36" s="1"/>
  <c r="C9" i="36"/>
  <c r="C10" i="35"/>
  <c r="C9" i="35"/>
  <c r="C8" i="35"/>
  <c r="C11" i="35" s="1"/>
  <c r="C12" i="34"/>
  <c r="C13" i="34"/>
  <c r="C10" i="34"/>
  <c r="C9" i="34"/>
  <c r="C8" i="34"/>
  <c r="C11" i="34"/>
  <c r="E14" i="34"/>
  <c r="C8" i="33"/>
  <c r="C11" i="33"/>
  <c r="C10" i="33"/>
  <c r="C12" i="33"/>
  <c r="C13" i="33"/>
  <c r="C9" i="33"/>
  <c r="C8" i="31"/>
  <c r="C9" i="31"/>
  <c r="E13" i="30"/>
  <c r="C9" i="28"/>
  <c r="C8" i="28"/>
  <c r="C13" i="25"/>
  <c r="C9" i="25"/>
  <c r="C12" i="25"/>
  <c r="C8" i="25"/>
  <c r="C15" i="25"/>
  <c r="C11" i="25"/>
  <c r="C14" i="25"/>
  <c r="C10" i="25"/>
  <c r="J36" i="2"/>
  <c r="K36" i="2"/>
  <c r="M36" i="2"/>
  <c r="N36" i="2"/>
  <c r="L36" i="2"/>
  <c r="N35" i="26"/>
  <c r="M35" i="26"/>
  <c r="L35" i="26"/>
  <c r="K35" i="26"/>
  <c r="J35" i="26"/>
  <c r="N36" i="25"/>
  <c r="M36" i="25"/>
  <c r="L36" i="25"/>
  <c r="K36" i="25"/>
  <c r="J36" i="25"/>
  <c r="K36" i="24"/>
  <c r="L36" i="24"/>
  <c r="M36" i="24"/>
  <c r="N36" i="24"/>
  <c r="J36" i="24"/>
  <c r="N37" i="23"/>
  <c r="M37" i="23"/>
  <c r="L37" i="23"/>
  <c r="K37" i="23"/>
  <c r="J37" i="23"/>
  <c r="E10" i="37"/>
  <c r="B25" i="40"/>
  <c r="D25" i="40"/>
  <c r="B24" i="40"/>
  <c r="D24" i="40" s="1"/>
  <c r="B23" i="40"/>
  <c r="D23" i="40"/>
  <c r="B22" i="40"/>
  <c r="D22" i="40"/>
  <c r="B21" i="40"/>
  <c r="D21" i="40"/>
  <c r="B20" i="40"/>
  <c r="D20" i="40"/>
  <c r="B19" i="40"/>
  <c r="D19" i="40"/>
  <c r="B18" i="40"/>
  <c r="D18" i="40"/>
  <c r="B16" i="40"/>
  <c r="D16" i="40"/>
  <c r="B15" i="40"/>
  <c r="D15" i="40" s="1"/>
  <c r="B14" i="40"/>
  <c r="D14" i="40"/>
  <c r="E11" i="28"/>
  <c r="B12" i="40"/>
  <c r="D12" i="40"/>
  <c r="B11" i="40"/>
  <c r="D11" i="40"/>
  <c r="B10" i="40"/>
  <c r="D10" i="40"/>
  <c r="B9" i="40"/>
  <c r="D9" i="40"/>
  <c r="B8" i="40"/>
  <c r="D8" i="40"/>
  <c r="B7" i="40"/>
  <c r="D7" i="40"/>
  <c r="B6" i="40"/>
  <c r="E25" i="32"/>
  <c r="E13" i="39"/>
  <c r="E10" i="36"/>
  <c r="E11" i="35"/>
  <c r="E12" i="29"/>
  <c r="E10" i="31"/>
  <c r="E14" i="33"/>
  <c r="E12" i="38"/>
  <c r="D16" i="2"/>
  <c r="C34" i="22"/>
  <c r="C23" i="22"/>
  <c r="A143" i="22"/>
  <c r="B143" i="22"/>
  <c r="C143" i="22"/>
  <c r="A144" i="22"/>
  <c r="B144" i="22"/>
  <c r="C144" i="22"/>
  <c r="A145" i="22"/>
  <c r="B145" i="22"/>
  <c r="C145" i="22"/>
  <c r="A146" i="22"/>
  <c r="B146" i="22"/>
  <c r="C146" i="22"/>
  <c r="E147" i="22"/>
  <c r="A139" i="22"/>
  <c r="B139" i="22"/>
  <c r="C139" i="22"/>
  <c r="A140" i="22"/>
  <c r="B140" i="22"/>
  <c r="C140" i="22"/>
  <c r="A141" i="22"/>
  <c r="E141" i="22"/>
  <c r="A136" i="22"/>
  <c r="B136" i="22"/>
  <c r="C136" i="22"/>
  <c r="A137" i="22"/>
  <c r="E137" i="22"/>
  <c r="A131" i="22"/>
  <c r="B131" i="22"/>
  <c r="C131" i="22"/>
  <c r="A132" i="22"/>
  <c r="B132" i="22"/>
  <c r="C132" i="22"/>
  <c r="A133" i="22"/>
  <c r="B133" i="22"/>
  <c r="C133" i="22"/>
  <c r="A134" i="22"/>
  <c r="E134" i="22"/>
  <c r="A123" i="22"/>
  <c r="B123" i="22"/>
  <c r="C123" i="22"/>
  <c r="A124" i="22"/>
  <c r="B124" i="22"/>
  <c r="C124" i="22"/>
  <c r="A125" i="22"/>
  <c r="B125" i="22"/>
  <c r="C125" i="22"/>
  <c r="A126" i="22"/>
  <c r="B126" i="22"/>
  <c r="C126" i="22"/>
  <c r="A127" i="22"/>
  <c r="B127" i="22"/>
  <c r="C127" i="22"/>
  <c r="A128" i="22"/>
  <c r="B128" i="22"/>
  <c r="C128" i="22"/>
  <c r="A129" i="22"/>
  <c r="E129" i="22"/>
  <c r="A116" i="22"/>
  <c r="B116" i="22"/>
  <c r="C116" i="22"/>
  <c r="A117" i="22"/>
  <c r="B117" i="22"/>
  <c r="C117" i="22"/>
  <c r="A118" i="22"/>
  <c r="B118" i="22"/>
  <c r="C118" i="22"/>
  <c r="A119" i="22"/>
  <c r="B119" i="22"/>
  <c r="C119" i="22"/>
  <c r="A120" i="22"/>
  <c r="B120" i="22"/>
  <c r="C120" i="22"/>
  <c r="A121" i="22"/>
  <c r="E121" i="22"/>
  <c r="A97" i="22"/>
  <c r="C97" i="22"/>
  <c r="A98" i="22"/>
  <c r="C98" i="22"/>
  <c r="A99" i="22"/>
  <c r="C99" i="22"/>
  <c r="A100" i="22"/>
  <c r="C100" i="22"/>
  <c r="A101" i="22"/>
  <c r="C101" i="22"/>
  <c r="A102" i="22"/>
  <c r="C102" i="22"/>
  <c r="A103" i="22"/>
  <c r="C103" i="22"/>
  <c r="A104" i="22"/>
  <c r="C104" i="22"/>
  <c r="A105" i="22"/>
  <c r="C105" i="22"/>
  <c r="A106" i="22"/>
  <c r="C106" i="22"/>
  <c r="A107" i="22"/>
  <c r="C107" i="22"/>
  <c r="A108" i="22"/>
  <c r="C108" i="22"/>
  <c r="A109" i="22"/>
  <c r="C109" i="22"/>
  <c r="A110" i="22"/>
  <c r="C110" i="22"/>
  <c r="A111" i="22"/>
  <c r="C111" i="22"/>
  <c r="A112" i="22"/>
  <c r="C112" i="22"/>
  <c r="A113" i="22"/>
  <c r="C113" i="22"/>
  <c r="A114" i="22"/>
  <c r="A93" i="22"/>
  <c r="B93" i="22"/>
  <c r="C93" i="22"/>
  <c r="A94" i="22"/>
  <c r="B94" i="22"/>
  <c r="C94" i="22"/>
  <c r="A95" i="22"/>
  <c r="E95" i="22"/>
  <c r="A149" i="22"/>
  <c r="B149" i="22"/>
  <c r="C149" i="22"/>
  <c r="A150" i="22"/>
  <c r="B150" i="22"/>
  <c r="C150" i="22"/>
  <c r="A151" i="22"/>
  <c r="B151" i="22"/>
  <c r="C151" i="22"/>
  <c r="A152" i="22"/>
  <c r="B152" i="22"/>
  <c r="C152" i="22"/>
  <c r="A153" i="22"/>
  <c r="B153" i="22"/>
  <c r="C153" i="22"/>
  <c r="A154" i="22"/>
  <c r="B154" i="22"/>
  <c r="C154" i="22"/>
  <c r="A155" i="22"/>
  <c r="B155" i="22"/>
  <c r="C155" i="22"/>
  <c r="A156" i="22"/>
  <c r="B156" i="22"/>
  <c r="C156" i="22"/>
  <c r="A157" i="22"/>
  <c r="E157" i="22"/>
  <c r="A86" i="22"/>
  <c r="B86" i="22"/>
  <c r="C86" i="22"/>
  <c r="A87" i="22"/>
  <c r="B87" i="22"/>
  <c r="C87" i="22"/>
  <c r="A88" i="22"/>
  <c r="B88" i="22"/>
  <c r="C88" i="22"/>
  <c r="A89" i="22"/>
  <c r="B89" i="22"/>
  <c r="C89" i="22"/>
  <c r="A90" i="22"/>
  <c r="B90" i="22"/>
  <c r="C90" i="22"/>
  <c r="A91" i="22"/>
  <c r="E91" i="22"/>
  <c r="A80" i="22"/>
  <c r="B80" i="22"/>
  <c r="A81" i="22"/>
  <c r="B81" i="22"/>
  <c r="A82" i="22"/>
  <c r="B82" i="22"/>
  <c r="A83" i="22"/>
  <c r="B83" i="22"/>
  <c r="C83" i="22"/>
  <c r="A84" i="22"/>
  <c r="E84" i="22"/>
  <c r="A76" i="22"/>
  <c r="B76" i="22"/>
  <c r="C76" i="22"/>
  <c r="A77" i="22"/>
  <c r="B77" i="22"/>
  <c r="C77" i="22"/>
  <c r="A78" i="22"/>
  <c r="E78" i="22"/>
  <c r="A65" i="22"/>
  <c r="B65" i="22"/>
  <c r="C65" i="22"/>
  <c r="A66" i="22"/>
  <c r="B66" i="22"/>
  <c r="C66" i="22"/>
  <c r="A67" i="22"/>
  <c r="B67" i="22"/>
  <c r="C67" i="22"/>
  <c r="A68" i="22"/>
  <c r="B68" i="22"/>
  <c r="C68" i="22"/>
  <c r="A69" i="22"/>
  <c r="B69" i="22"/>
  <c r="C69" i="22"/>
  <c r="A70" i="22"/>
  <c r="B70" i="22"/>
  <c r="C70" i="22"/>
  <c r="A71" i="22"/>
  <c r="B71" i="22"/>
  <c r="C71" i="22"/>
  <c r="A72" i="22"/>
  <c r="B72" i="22"/>
  <c r="C72" i="22"/>
  <c r="A73" i="22"/>
  <c r="B73" i="22"/>
  <c r="C73" i="22"/>
  <c r="A74" i="22"/>
  <c r="E74" i="22"/>
  <c r="A56" i="22"/>
  <c r="B56" i="22"/>
  <c r="C56" i="22"/>
  <c r="A57" i="22"/>
  <c r="B57" i="22"/>
  <c r="C57" i="22"/>
  <c r="A58" i="22"/>
  <c r="B58" i="22"/>
  <c r="C58" i="22"/>
  <c r="A59" i="22"/>
  <c r="B59" i="22"/>
  <c r="C59" i="22"/>
  <c r="A60" i="22"/>
  <c r="B60" i="22"/>
  <c r="C60" i="22"/>
  <c r="A61" i="22"/>
  <c r="B61" i="22"/>
  <c r="C61" i="22"/>
  <c r="A62" i="22"/>
  <c r="B62" i="22"/>
  <c r="C62" i="22"/>
  <c r="A63" i="22"/>
  <c r="E63" i="22"/>
  <c r="A46" i="22"/>
  <c r="B46" i="22"/>
  <c r="C46" i="22"/>
  <c r="A47" i="22"/>
  <c r="B47" i="22"/>
  <c r="C47" i="22"/>
  <c r="A48" i="22"/>
  <c r="B48" i="22"/>
  <c r="C48" i="22"/>
  <c r="A49" i="22"/>
  <c r="B49" i="22"/>
  <c r="C49" i="22"/>
  <c r="A50" i="22"/>
  <c r="B50" i="22"/>
  <c r="C50" i="22"/>
  <c r="A51" i="22"/>
  <c r="B51" i="22"/>
  <c r="C51" i="22"/>
  <c r="A52" i="22"/>
  <c r="B52" i="22"/>
  <c r="C52" i="22"/>
  <c r="A53" i="22"/>
  <c r="B53" i="22"/>
  <c r="C53" i="22"/>
  <c r="A54" i="22"/>
  <c r="E54" i="22"/>
  <c r="C44" i="22"/>
  <c r="B44" i="22"/>
  <c r="E43" i="22" s="1"/>
  <c r="D43" i="22"/>
  <c r="D42" i="22"/>
  <c r="D41" i="22"/>
  <c r="D40" i="22"/>
  <c r="D39" i="22"/>
  <c r="D38" i="22"/>
  <c r="D37" i="22"/>
  <c r="D36" i="22"/>
  <c r="B34" i="22"/>
  <c r="E31" i="22" s="1"/>
  <c r="D33" i="22"/>
  <c r="D32" i="22"/>
  <c r="D31" i="22"/>
  <c r="E30" i="22"/>
  <c r="D30" i="22"/>
  <c r="D29" i="22"/>
  <c r="E28" i="22"/>
  <c r="D28" i="22"/>
  <c r="D27" i="22"/>
  <c r="D26" i="22"/>
  <c r="D25" i="22"/>
  <c r="B23" i="22"/>
  <c r="E19" i="22" s="1"/>
  <c r="D22" i="22"/>
  <c r="D21" i="22"/>
  <c r="D20" i="22"/>
  <c r="D19" i="22"/>
  <c r="D18" i="22"/>
  <c r="D17" i="22"/>
  <c r="D16" i="22"/>
  <c r="D15" i="22"/>
  <c r="C13" i="22"/>
  <c r="B13" i="22"/>
  <c r="D12" i="22"/>
  <c r="D11" i="22"/>
  <c r="D10" i="22"/>
  <c r="D9" i="22"/>
  <c r="D8" i="22"/>
  <c r="D7" i="22"/>
  <c r="D6" i="22"/>
  <c r="C12" i="38" l="1"/>
  <c r="E26" i="22"/>
  <c r="C17" i="27"/>
  <c r="C16" i="25"/>
  <c r="C13" i="30"/>
  <c r="C12" i="29"/>
  <c r="C15" i="26"/>
  <c r="C25" i="32"/>
  <c r="C10" i="37"/>
  <c r="C14" i="34"/>
  <c r="C14" i="33"/>
  <c r="C10" i="31"/>
  <c r="B27" i="40"/>
  <c r="D27" i="40" s="1"/>
  <c r="D6" i="40"/>
  <c r="E25" i="22"/>
  <c r="E27" i="22"/>
  <c r="E29" i="22"/>
  <c r="D34" i="22"/>
  <c r="E12" i="22"/>
  <c r="E7" i="22"/>
  <c r="E9" i="22"/>
  <c r="E11" i="22"/>
  <c r="E20" i="22"/>
  <c r="D23" i="22"/>
  <c r="E32" i="22"/>
  <c r="E18" i="22"/>
  <c r="E6" i="22"/>
  <c r="E8" i="22"/>
  <c r="E10" i="22"/>
  <c r="E16" i="22"/>
  <c r="E36" i="22"/>
  <c r="E38" i="22"/>
  <c r="E40" i="22"/>
  <c r="E42" i="22"/>
  <c r="D44" i="22"/>
  <c r="D13" i="22"/>
  <c r="E22" i="22"/>
  <c r="E37" i="22"/>
  <c r="E39" i="22"/>
  <c r="E41" i="22"/>
  <c r="E21" i="22"/>
  <c r="E15" i="22"/>
  <c r="E17" i="22"/>
  <c r="C80" i="22"/>
  <c r="C82" i="22"/>
  <c r="D83" i="22"/>
  <c r="D33" i="42" l="1"/>
  <c r="C33" i="42"/>
  <c r="C35" i="42"/>
  <c r="E82" i="22"/>
  <c r="B84" i="22"/>
  <c r="D82" i="22"/>
  <c r="D81" i="22"/>
  <c r="C81" i="22"/>
  <c r="E83" i="22"/>
  <c r="E80" i="22"/>
  <c r="E81" i="22"/>
  <c r="D80" i="22"/>
  <c r="C91" i="22"/>
  <c r="D84" i="22" l="1"/>
  <c r="C84" i="22"/>
  <c r="D153" i="22"/>
  <c r="C121" i="22"/>
  <c r="C95" i="22"/>
  <c r="D86" i="22"/>
  <c r="C78" i="22"/>
  <c r="C74" i="22"/>
  <c r="D65" i="22"/>
  <c r="D53" i="22"/>
  <c r="D46" i="22"/>
  <c r="E14" i="2"/>
  <c r="C63" i="22" l="1"/>
  <c r="D94" i="22"/>
  <c r="D93" i="22"/>
  <c r="B99" i="22" l="1"/>
  <c r="B98" i="22"/>
  <c r="D99" i="22"/>
  <c r="B134" i="22"/>
  <c r="D133" i="22"/>
  <c r="D132" i="22"/>
  <c r="D131" i="22"/>
  <c r="D100" i="22" l="1"/>
  <c r="B100" i="22"/>
  <c r="D97" i="22"/>
  <c r="B97" i="22"/>
  <c r="D101" i="22"/>
  <c r="B101" i="22"/>
  <c r="B105" i="22"/>
  <c r="D105" i="22"/>
  <c r="B109" i="22"/>
  <c r="D109" i="22"/>
  <c r="B113" i="22"/>
  <c r="D113" i="22"/>
  <c r="C114" i="22"/>
  <c r="B104" i="22"/>
  <c r="D104" i="22"/>
  <c r="B108" i="22"/>
  <c r="D108" i="22"/>
  <c r="B112" i="22"/>
  <c r="D112" i="22"/>
  <c r="C134" i="22"/>
  <c r="D134" i="22"/>
  <c r="B110" i="22"/>
  <c r="D110" i="22"/>
  <c r="B102" i="22"/>
  <c r="B106" i="22"/>
  <c r="D106" i="22"/>
  <c r="E113" i="22"/>
  <c r="D102" i="22"/>
  <c r="B103" i="22"/>
  <c r="D103" i="22"/>
  <c r="B107" i="22"/>
  <c r="D107" i="22"/>
  <c r="B111" i="22"/>
  <c r="D111" i="22"/>
  <c r="D98" i="22"/>
  <c r="E132" i="22"/>
  <c r="E131" i="22"/>
  <c r="E133" i="22"/>
  <c r="C137" i="22"/>
  <c r="B137" i="22"/>
  <c r="D136" i="22"/>
  <c r="B141" i="22"/>
  <c r="D140" i="22"/>
  <c r="D139" i="22"/>
  <c r="D146" i="22"/>
  <c r="D145" i="22"/>
  <c r="D144" i="22"/>
  <c r="D143" i="22"/>
  <c r="D155" i="22"/>
  <c r="D156" i="22"/>
  <c r="E155" i="22"/>
  <c r="D154" i="22"/>
  <c r="D152" i="22"/>
  <c r="D151" i="22"/>
  <c r="D150" i="22"/>
  <c r="D149" i="22"/>
  <c r="E103" i="22" l="1"/>
  <c r="E108" i="22"/>
  <c r="E111" i="22"/>
  <c r="E107" i="22"/>
  <c r="E106" i="22"/>
  <c r="E110" i="22"/>
  <c r="E112" i="22"/>
  <c r="E105" i="22"/>
  <c r="D137" i="22"/>
  <c r="E104" i="22"/>
  <c r="D157" i="22"/>
  <c r="C157" i="22"/>
  <c r="C147" i="22"/>
  <c r="D147" i="22"/>
  <c r="C141" i="22"/>
  <c r="D141" i="22"/>
  <c r="E109" i="22"/>
  <c r="E143" i="22"/>
  <c r="B147" i="22"/>
  <c r="E145" i="22"/>
  <c r="E154" i="22"/>
  <c r="B157" i="22"/>
  <c r="E156" i="22"/>
  <c r="E151" i="22"/>
  <c r="B114" i="22"/>
  <c r="E114" i="22"/>
  <c r="E102" i="22"/>
  <c r="D114" i="22"/>
  <c r="E101" i="22"/>
  <c r="E100" i="22"/>
  <c r="E98" i="22"/>
  <c r="E97" i="22"/>
  <c r="E99" i="22"/>
  <c r="E136" i="22"/>
  <c r="E139" i="22"/>
  <c r="E140" i="22"/>
  <c r="E144" i="22"/>
  <c r="E146" i="22"/>
  <c r="E153" i="22"/>
  <c r="E149" i="22"/>
  <c r="E150" i="22"/>
  <c r="E152" i="22"/>
  <c r="D119" i="22"/>
  <c r="D120" i="22"/>
  <c r="D117" i="22"/>
  <c r="D116" i="22"/>
  <c r="B129" i="22"/>
  <c r="D128" i="22"/>
  <c r="D127" i="22"/>
  <c r="D126" i="22"/>
  <c r="D125" i="22"/>
  <c r="D124" i="22"/>
  <c r="D123" i="22"/>
  <c r="D77" i="22"/>
  <c r="D76" i="22"/>
  <c r="D73" i="22"/>
  <c r="D72" i="22"/>
  <c r="D71" i="22"/>
  <c r="D70" i="22"/>
  <c r="D69" i="22"/>
  <c r="D68" i="22"/>
  <c r="D67" i="22"/>
  <c r="D66" i="22"/>
  <c r="D52" i="22"/>
  <c r="D51" i="22"/>
  <c r="D50" i="22"/>
  <c r="D49" i="22"/>
  <c r="D48" i="22"/>
  <c r="D47" i="22"/>
  <c r="B74" i="22" l="1"/>
  <c r="E68" i="22"/>
  <c r="E72" i="22"/>
  <c r="D74" i="22"/>
  <c r="E67" i="22"/>
  <c r="E69" i="22"/>
  <c r="E73" i="22"/>
  <c r="E71" i="22"/>
  <c r="E66" i="22"/>
  <c r="E70" i="22"/>
  <c r="E65" i="22"/>
  <c r="D95" i="22"/>
  <c r="B95" i="22"/>
  <c r="E93" i="22"/>
  <c r="E94" i="22"/>
  <c r="C129" i="22"/>
  <c r="I6" i="22" s="1"/>
  <c r="D129" i="22"/>
  <c r="E126" i="22"/>
  <c r="E125" i="22"/>
  <c r="B54" i="22"/>
  <c r="E50" i="22"/>
  <c r="E46" i="22"/>
  <c r="E49" i="22"/>
  <c r="E47" i="22"/>
  <c r="E51" i="22"/>
  <c r="E48" i="22"/>
  <c r="E52" i="22"/>
  <c r="E53" i="22"/>
  <c r="E123" i="22"/>
  <c r="E127" i="22"/>
  <c r="B78" i="22"/>
  <c r="E77" i="22"/>
  <c r="E76" i="22"/>
  <c r="D78" i="22"/>
  <c r="C54" i="22"/>
  <c r="J6" i="22" s="1"/>
  <c r="D54" i="22"/>
  <c r="E124" i="22"/>
  <c r="E128" i="22"/>
  <c r="D118" i="22"/>
  <c r="K6" i="22" l="1"/>
  <c r="D121" i="22"/>
  <c r="B121" i="22"/>
  <c r="E120" i="22"/>
  <c r="E119" i="22"/>
  <c r="E117" i="22"/>
  <c r="E116" i="22"/>
  <c r="E118" i="22"/>
  <c r="E13" i="2" l="1"/>
  <c r="E12" i="2"/>
  <c r="E11" i="2"/>
  <c r="E10" i="2"/>
  <c r="E9" i="2"/>
  <c r="E8" i="2"/>
  <c r="D57" i="22"/>
  <c r="D58" i="22"/>
  <c r="D59" i="22"/>
  <c r="D60" i="22"/>
  <c r="D61" i="22"/>
  <c r="D62" i="22"/>
  <c r="D56" i="22"/>
  <c r="B63" i="22" l="1"/>
  <c r="E57" i="22"/>
  <c r="E61" i="22"/>
  <c r="E60" i="22"/>
  <c r="E58" i="22"/>
  <c r="E62" i="22"/>
  <c r="E59" i="22"/>
  <c r="E56" i="22"/>
  <c r="D63" i="22"/>
  <c r="C14" i="2"/>
  <c r="C8" i="2"/>
  <c r="C13" i="2"/>
  <c r="C9" i="2"/>
  <c r="C10" i="2"/>
  <c r="C12" i="2"/>
  <c r="C11" i="2"/>
  <c r="E16" i="2"/>
  <c r="D88" i="22"/>
  <c r="D89" i="22"/>
  <c r="D90" i="22"/>
  <c r="D87" i="22"/>
  <c r="C16" i="2" l="1"/>
  <c r="B91" i="22"/>
  <c r="H6" i="22" s="1"/>
  <c r="L6" i="22" s="1"/>
  <c r="E89" i="22"/>
  <c r="E88" i="22"/>
  <c r="E90" i="22"/>
  <c r="D91" i="22"/>
  <c r="E87" i="22"/>
  <c r="E86" i="22"/>
  <c r="C13" i="39" l="1"/>
</calcChain>
</file>

<file path=xl/sharedStrings.xml><?xml version="1.0" encoding="utf-8"?>
<sst xmlns="http://schemas.openxmlformats.org/spreadsheetml/2006/main" count="12262" uniqueCount="533">
  <si>
    <t>Peachtree City</t>
  </si>
  <si>
    <t>Fayetteville</t>
  </si>
  <si>
    <t>Tyrone</t>
  </si>
  <si>
    <t>Brooks</t>
  </si>
  <si>
    <t>Percent to Transportation</t>
  </si>
  <si>
    <t>Percent of Overall SPLOST</t>
  </si>
  <si>
    <t>Cobb County</t>
  </si>
  <si>
    <t>Kennesaw</t>
  </si>
  <si>
    <t>Marietta</t>
  </si>
  <si>
    <t>Powder Springs</t>
  </si>
  <si>
    <t>Smyrna</t>
  </si>
  <si>
    <t>Austell</t>
  </si>
  <si>
    <t>Acworth</t>
  </si>
  <si>
    <t>SPLOST Funds</t>
  </si>
  <si>
    <t>Barrow County</t>
  </si>
  <si>
    <t>Auburn</t>
  </si>
  <si>
    <t>Town of Bethlehem</t>
  </si>
  <si>
    <t>Town of Braselton</t>
  </si>
  <si>
    <t>Town of Carl</t>
  </si>
  <si>
    <t>Statham</t>
  </si>
  <si>
    <t>Winder</t>
  </si>
  <si>
    <t>Bartow County</t>
  </si>
  <si>
    <t>Adairsville</t>
  </si>
  <si>
    <t>Cartersvile</t>
  </si>
  <si>
    <t>Emerson</t>
  </si>
  <si>
    <t>Euharlee</t>
  </si>
  <si>
    <t>Kingston</t>
  </si>
  <si>
    <t>White</t>
  </si>
  <si>
    <t>Joint Projects</t>
  </si>
  <si>
    <t>Cherokee County</t>
  </si>
  <si>
    <t>Woodstock</t>
  </si>
  <si>
    <t>Canton</t>
  </si>
  <si>
    <t>Ball Ground</t>
  </si>
  <si>
    <t>Nelson</t>
  </si>
  <si>
    <t>Holly Springs</t>
  </si>
  <si>
    <t>Mountain Park</t>
  </si>
  <si>
    <t>Waleska</t>
  </si>
  <si>
    <t>Clayton County</t>
  </si>
  <si>
    <t>Jonesboro</t>
  </si>
  <si>
    <t>Forest Park</t>
  </si>
  <si>
    <t>Morrow</t>
  </si>
  <si>
    <t>Lovejoy</t>
  </si>
  <si>
    <t>Lake City</t>
  </si>
  <si>
    <t>Riverdale</t>
  </si>
  <si>
    <t>College Park</t>
  </si>
  <si>
    <t>Coweta County</t>
  </si>
  <si>
    <t>Newnan</t>
  </si>
  <si>
    <t>Grantville</t>
  </si>
  <si>
    <t>Senoia</t>
  </si>
  <si>
    <t>Palmetto</t>
  </si>
  <si>
    <t>Moreland</t>
  </si>
  <si>
    <t>Sharpsburg</t>
  </si>
  <si>
    <t>Turin</t>
  </si>
  <si>
    <t>Haralson</t>
  </si>
  <si>
    <t>Dawsonville</t>
  </si>
  <si>
    <t>Dawson County</t>
  </si>
  <si>
    <t>Douglasville</t>
  </si>
  <si>
    <t>Villa Rica</t>
  </si>
  <si>
    <t>Newton County</t>
  </si>
  <si>
    <t>Covington</t>
  </si>
  <si>
    <t>Oxford</t>
  </si>
  <si>
    <t>Porterdale</t>
  </si>
  <si>
    <t>Newborn</t>
  </si>
  <si>
    <t>Mansfield</t>
  </si>
  <si>
    <t>Hampton</t>
  </si>
  <si>
    <t>Locust Grove</t>
  </si>
  <si>
    <t>McDonough</t>
  </si>
  <si>
    <t>Stockbridge</t>
  </si>
  <si>
    <t>Walton County</t>
  </si>
  <si>
    <t>Loganville</t>
  </si>
  <si>
    <t>Monroe</t>
  </si>
  <si>
    <t>Social Circle</t>
  </si>
  <si>
    <t>Walnut Grove</t>
  </si>
  <si>
    <t>Spalding County</t>
  </si>
  <si>
    <t>Griffin</t>
  </si>
  <si>
    <t>Orchard Hill</t>
  </si>
  <si>
    <t>Sunnyside</t>
  </si>
  <si>
    <t>Conyers</t>
  </si>
  <si>
    <t>Rockdale County</t>
  </si>
  <si>
    <t>Pike County</t>
  </si>
  <si>
    <t>Paulding County</t>
  </si>
  <si>
    <t>Dallas</t>
  </si>
  <si>
    <t>Hiram</t>
  </si>
  <si>
    <t>Total</t>
  </si>
  <si>
    <t>Gwinnett County</t>
  </si>
  <si>
    <t>Berkeley Lake</t>
  </si>
  <si>
    <t>Braselton</t>
  </si>
  <si>
    <t>Buford</t>
  </si>
  <si>
    <t>Dacula</t>
  </si>
  <si>
    <t>Duluth</t>
  </si>
  <si>
    <t>Grayson</t>
  </si>
  <si>
    <t>Lawrenceville</t>
  </si>
  <si>
    <t>Norcross</t>
  </si>
  <si>
    <t>Peachtree Corners</t>
  </si>
  <si>
    <t>Rest Haven</t>
  </si>
  <si>
    <t>Sugar Hill</t>
  </si>
  <si>
    <t>Forsyth County</t>
  </si>
  <si>
    <t>Henry</t>
  </si>
  <si>
    <t>Funds to Transportation</t>
  </si>
  <si>
    <t>Douglas County</t>
  </si>
  <si>
    <t>Bremen</t>
  </si>
  <si>
    <t>Carollton</t>
  </si>
  <si>
    <t>Mount Zion</t>
  </si>
  <si>
    <t>Roopville</t>
  </si>
  <si>
    <t>Temple</t>
  </si>
  <si>
    <t>Whitesburg</t>
  </si>
  <si>
    <t>Carroll County</t>
  </si>
  <si>
    <t>Bowdon</t>
  </si>
  <si>
    <t>*Represents entire SPLOST time frame (6 Years). Information does not reflect annual amounts.</t>
  </si>
  <si>
    <t xml:space="preserve"> SPLOST Funds            (6 Years)</t>
  </si>
  <si>
    <t>Percent Dedicated to Transportation</t>
  </si>
  <si>
    <t>Amount Dedicated to Transportation</t>
  </si>
  <si>
    <t xml:space="preserve"> Total SPLOST Funds            (6 Years)</t>
  </si>
  <si>
    <t>Share of Walton County in MPO</t>
  </si>
  <si>
    <t>Share of Pike County in MPO</t>
  </si>
  <si>
    <t>Share of Newton County in MPO</t>
  </si>
  <si>
    <t>Share of Carroll County in MPO</t>
  </si>
  <si>
    <t>Share of Barrow County in MPO</t>
  </si>
  <si>
    <t>Share of Spalding County in MPO</t>
  </si>
  <si>
    <t>Share of Dawson County in MPO</t>
  </si>
  <si>
    <t xml:space="preserve">Partial County Amount Dedicated to Transportation </t>
  </si>
  <si>
    <t xml:space="preserve"> County Amount Dedicated to Transportation </t>
  </si>
  <si>
    <t xml:space="preserve">Total Amount Dedicated to Transportation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</si>
  <si>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</si>
  <si>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</si>
  <si>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</si>
  <si>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</si>
  <si>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</si>
  <si>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</si>
  <si>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</si>
  <si>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</si>
  <si>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</si>
  <si>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</si>
  <si>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</si>
  <si>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</si>
  <si>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 Document(s)</t>
  </si>
  <si>
    <t>Most Recent Vote</t>
  </si>
  <si>
    <t>Tax Period</t>
  </si>
  <si>
    <t>Earmark (Victor Lord Park)</t>
  </si>
  <si>
    <t>Jurisdiction</t>
  </si>
  <si>
    <t>Month</t>
  </si>
  <si>
    <t>Revenue Shares</t>
  </si>
  <si>
    <t>Total Estimated Collections</t>
  </si>
  <si>
    <t>Total SPLOST Funds Received</t>
  </si>
  <si>
    <t>(Since 2015)</t>
  </si>
  <si>
    <t>Barrow</t>
  </si>
  <si>
    <t>Carroll</t>
  </si>
  <si>
    <t>Cherokee</t>
  </si>
  <si>
    <t>Clayton</t>
  </si>
  <si>
    <t>Cobb</t>
  </si>
  <si>
    <t>Coweta</t>
  </si>
  <si>
    <t>Dawson</t>
  </si>
  <si>
    <t>Douglas</t>
  </si>
  <si>
    <t>Forsyth</t>
  </si>
  <si>
    <t>Gwinnett</t>
  </si>
  <si>
    <t>Newton</t>
  </si>
  <si>
    <t>Paulding</t>
  </si>
  <si>
    <t>Pike</t>
  </si>
  <si>
    <t>Rockdale</t>
  </si>
  <si>
    <t>Walton</t>
  </si>
  <si>
    <t>Average Annual Change (2015-2019)</t>
  </si>
  <si>
    <t>SPLOST Collections</t>
  </si>
  <si>
    <t>County</t>
  </si>
  <si>
    <t>Fayette*</t>
  </si>
  <si>
    <t>* Reflects one-year growth from 2018 to 2019 because Fayette County did not have a SPLOST in effect for all of part of 2015, 2016 or 2017.</t>
  </si>
  <si>
    <t>Spalding**</t>
  </si>
  <si>
    <t>* Reflects two-year growth from 2017 to 2019 because Spalding County did not have a SPLOST in effect for all of part of 2015 or 2016.</t>
  </si>
  <si>
    <t>TOTALS</t>
  </si>
  <si>
    <t>Summary of Change in Regional SPLOST Collections (2015 to 2019)</t>
  </si>
  <si>
    <t>All Counties</t>
  </si>
  <si>
    <t>% Change</t>
  </si>
  <si>
    <t>Atlanta (TSPLOST)</t>
  </si>
  <si>
    <t>DeKalb (TSPLOST)</t>
  </si>
  <si>
    <t>Fulton (TSPLOST)</t>
  </si>
  <si>
    <t>Date</t>
  </si>
  <si>
    <t>County Name</t>
  </si>
  <si>
    <t>Tax Type</t>
  </si>
  <si>
    <t>Returns</t>
  </si>
  <si>
    <t>Billing</t>
  </si>
  <si>
    <t>Audits</t>
  </si>
  <si>
    <t>Adjustments</t>
  </si>
  <si>
    <t>Admin Fee</t>
  </si>
  <si>
    <t>BARROW COUNTY BOARD OF COMMISSIONERS (SPLOST)</t>
  </si>
  <si>
    <t>SPLOST</t>
  </si>
  <si>
    <t>CARROLL COUNTY BOARD OF COMMISSIONERS (SPLOST)</t>
  </si>
  <si>
    <t>YEAR OVER YEAR CHANGE</t>
  </si>
  <si>
    <t>CHANGE SINCE 2007</t>
  </si>
  <si>
    <t>CHEROKEE COUNTY BOARD OF COMMISSIONERS (SPLOST)</t>
  </si>
  <si>
    <t>CLAYTON COUNTY BOARD OF COMMISSIONERS (SPLOST)</t>
  </si>
  <si>
    <t>COBB COUNTY BOARD OF COMMISSIONERS (SPLOST)</t>
  </si>
  <si>
    <t>COWETA COUNTY BOARD OF COMMISSIONERS (SPLOST)</t>
  </si>
  <si>
    <t>DAWSON COUNTY BOARD OF COMMISSIONERS (SPLOST)</t>
  </si>
  <si>
    <t>DOUGLAS COUNTY BOARD OF COMMISSIONERS (SPLOST)</t>
  </si>
  <si>
    <t>Fayette</t>
  </si>
  <si>
    <t>FAYETTE COUNTY BOARD OF COMMISSIONERS (SPLOST)</t>
  </si>
  <si>
    <t>FORSYTH COUNTY BOARD OF COMMISSIONERS (SPLOST)</t>
  </si>
  <si>
    <t>GWINNETT COUNTY BOARD OF COMMISSIONERS (SPLOST)</t>
  </si>
  <si>
    <t>HENRY COUNTY BOARD OF COMMISSIONERS (SPLOST)</t>
  </si>
  <si>
    <t>NEWTON COUNTY BOARD OF COMMISSIONERS (SPLOST)</t>
  </si>
  <si>
    <t>PAULDING COUNTY BOARD OF COMMISSIONERS (SPLOST)</t>
  </si>
  <si>
    <t>PIKE COUNTY BOARD OF COMMISSIONERS (SPLOST)</t>
  </si>
  <si>
    <t>ROCKDALE COUNTY BOARD OF COMMISSIONERS (SPLOST)</t>
  </si>
  <si>
    <t>Spalding</t>
  </si>
  <si>
    <t>SPALDING COUNTY BOARD OF COMMISSIONERS (SPLOST)</t>
  </si>
  <si>
    <t>WALTON COUNTY BOARD OF COMMISSIONERS (SPLOST)</t>
  </si>
  <si>
    <t>Douglas*</t>
  </si>
  <si>
    <t>Pike*</t>
  </si>
  <si>
    <t>* Omitted from calculations since a SPLOST was not in effect for all or part of the period analyzed.</t>
  </si>
  <si>
    <t>Spalding*</t>
  </si>
  <si>
    <t>Change Since 2007</t>
  </si>
  <si>
    <t>Change from Previous Year</t>
  </si>
  <si>
    <t>Monthly Change in Regional SPLOST Collections (2019 to 2020)</t>
  </si>
  <si>
    <t>DeKalb</t>
  </si>
  <si>
    <t>Fulton</t>
  </si>
  <si>
    <t>CITY OF ATLANTA (TSPLOST ATLANTA)</t>
  </si>
  <si>
    <t>TSPLOSTAtl</t>
  </si>
  <si>
    <t>CITY OF ATLANTA (TSPLOST2)</t>
  </si>
  <si>
    <t>TSPLOST2</t>
  </si>
  <si>
    <t>DeKalb*</t>
  </si>
  <si>
    <t>Avondale Estates</t>
  </si>
  <si>
    <t>Brookhaven</t>
  </si>
  <si>
    <t>Chamblee</t>
  </si>
  <si>
    <t>Clarkston</t>
  </si>
  <si>
    <t>Decatur</t>
  </si>
  <si>
    <t>Doraville</t>
  </si>
  <si>
    <t>Dunwoody</t>
  </si>
  <si>
    <t>Lithonia</t>
  </si>
  <si>
    <t>Pine Lake</t>
  </si>
  <si>
    <t>Stone Mountain</t>
  </si>
  <si>
    <t>Stonecrest</t>
  </si>
  <si>
    <t>Tucker</t>
  </si>
  <si>
    <t>Unincorporated</t>
  </si>
  <si>
    <t>TOTAL</t>
  </si>
  <si>
    <t>Alpharetta</t>
  </si>
  <si>
    <t>Chattahoochee Hills</t>
  </si>
  <si>
    <t>East Point</t>
  </si>
  <si>
    <t>Fairburn</t>
  </si>
  <si>
    <t>Hapeville</t>
  </si>
  <si>
    <t>Johns Creek</t>
  </si>
  <si>
    <t>Milton</t>
  </si>
  <si>
    <t>Roswell</t>
  </si>
  <si>
    <t>Sandy Springs</t>
  </si>
  <si>
    <t>Union City</t>
  </si>
  <si>
    <t>Monthly Collections*</t>
  </si>
  <si>
    <t>March 2019</t>
  </si>
  <si>
    <t>March 2020</t>
  </si>
  <si>
    <t>Atlanta (TSPLOST)*</t>
  </si>
  <si>
    <t>Fulton (TSPLOST)*</t>
  </si>
  <si>
    <t>May 2020</t>
  </si>
  <si>
    <t>Year Over Year Growth Rate</t>
  </si>
  <si>
    <t>N/A</t>
  </si>
  <si>
    <t>For jurisdictions with a SPLOST or TSPLOST continuously in place since 2007</t>
  </si>
  <si>
    <t>Month*</t>
  </si>
  <si>
    <t>* Collections for a particular month are distributed by Georgia Dept. of Review at the end of the subsequent month (e.g., March 2020 collections were distributed on April 30, 2020)</t>
  </si>
  <si>
    <t>April 2020</t>
  </si>
  <si>
    <t>April 2019</t>
  </si>
  <si>
    <t>May 2019</t>
  </si>
  <si>
    <t>Distributed Amounts (reflect collections made during the previous month)</t>
  </si>
  <si>
    <t>% Change March</t>
  </si>
  <si>
    <t>% Change April</t>
  </si>
  <si>
    <t>% Change May</t>
  </si>
  <si>
    <t>May 20, 2014</t>
  </si>
  <si>
    <t>November 4, 2014</t>
  </si>
  <si>
    <t>Summary Info Booklet (on file)</t>
  </si>
  <si>
    <t>July 2017 Intergovernmental Agreement (on file)</t>
  </si>
  <si>
    <t>Barrow County Board of Commissioners Resolution - July 28, 2017 (on file)</t>
  </si>
  <si>
    <t>City of Atlanta Council Meeting Minutes - July 19, 2016 (on file)</t>
  </si>
  <si>
    <t>November 7, 2017</t>
  </si>
  <si>
    <t>2019 SPLOST Intergovernmental Agreement (on file)</t>
  </si>
  <si>
    <t>June 2019</t>
  </si>
  <si>
    <t>June 2020</t>
  </si>
  <si>
    <t>% Change June</t>
  </si>
  <si>
    <t>February 2019</t>
  </si>
  <si>
    <t>January 2020</t>
  </si>
  <si>
    <t>January 2019</t>
  </si>
  <si>
    <t>% Change January</t>
  </si>
  <si>
    <t>February 2020</t>
  </si>
  <si>
    <t>% Change February</t>
  </si>
  <si>
    <t>November 8, 2016</t>
  </si>
  <si>
    <t>March 21, 2017</t>
  </si>
  <si>
    <t>Fayette County</t>
  </si>
  <si>
    <t>Fayette County SPLOST Manual (on file)</t>
  </si>
  <si>
    <t>November 6, 2018</t>
  </si>
  <si>
    <t>Intergovernmental Agreement provided by county staff (hard copy)</t>
  </si>
  <si>
    <t>Hard copy materials provided by the county (no information could be located online)</t>
  </si>
  <si>
    <t>Cumming</t>
  </si>
  <si>
    <t>November 5, 2019</t>
  </si>
  <si>
    <t>Henry County</t>
  </si>
  <si>
    <t>Level II Projects (countywide)</t>
  </si>
  <si>
    <t>Henry Herald article (July 19, 2019)</t>
  </si>
  <si>
    <t>Newton County website</t>
  </si>
  <si>
    <t>May 24, 2016</t>
  </si>
  <si>
    <t>Materials provided by county staff (hard copy)</t>
  </si>
  <si>
    <t>March 1, 2016</t>
  </si>
  <si>
    <t>Other Agencies</t>
  </si>
  <si>
    <t>Pike County SPLOST Annual Report</t>
  </si>
  <si>
    <t>Rockdale BOC Resolution provided by staff (hard copy)</t>
  </si>
  <si>
    <t>SPLOST presentation (on file)</t>
  </si>
  <si>
    <t>November 3, 2015</t>
  </si>
  <si>
    <t>Materials provided by staff (hard copy)</t>
  </si>
  <si>
    <t>July 1, 2018 to June 30, 2023 (five years)</t>
  </si>
  <si>
    <t>August 1, 2018 to July 31, 2024 (six years)</t>
  </si>
  <si>
    <t>January 1, 2019 to December 31, 2024 (six years)</t>
  </si>
  <si>
    <t>April 1, 2017 to March 31, 2023 (six years)</t>
  </si>
  <si>
    <t>July 1, 2017 to June 30, 2023 (six years)</t>
  </si>
  <si>
    <t>July 1, 2019 to June 30, 2025 (six years)</t>
  </si>
  <si>
    <t>April 1, 2020 to March 31, 2025 (five years)</t>
  </si>
  <si>
    <t>July 1, 2016 to June 30, 2022 (six years)</t>
  </si>
  <si>
    <t>Fulton County</t>
  </si>
  <si>
    <t>T-SPLOST Funds</t>
  </si>
  <si>
    <t>Intergovenmental Agreement (hard copy)</t>
  </si>
  <si>
    <t>DeKalb BOC Resolution and Intergovernmental Agreement (on file)</t>
  </si>
  <si>
    <t>DeKalb County</t>
  </si>
  <si>
    <t>Type of Tax</t>
  </si>
  <si>
    <t>Tax Begins</t>
  </si>
  <si>
    <t>Tax Ends</t>
  </si>
  <si>
    <t>Date of Most Recent Vote</t>
  </si>
  <si>
    <t>City of Atlanta</t>
  </si>
  <si>
    <t>TSPLOST</t>
  </si>
  <si>
    <t>April 1, 2017</t>
  </si>
  <si>
    <t>March 31, 2022</t>
  </si>
  <si>
    <t>Duration of Tax</t>
  </si>
  <si>
    <t>5 years</t>
  </si>
  <si>
    <t>6 years</t>
  </si>
  <si>
    <t>July 1, 2018</t>
  </si>
  <si>
    <t>June 30, 2023</t>
  </si>
  <si>
    <t>April 1, 2015</t>
  </si>
  <si>
    <t>March 31, 2021</t>
  </si>
  <si>
    <t>August 1, 2018</t>
  </si>
  <si>
    <t>July 31, 2024</t>
  </si>
  <si>
    <t>January 1, 2015</t>
  </si>
  <si>
    <t>December 31, 2020</t>
  </si>
  <si>
    <t>January 1, 2016</t>
  </si>
  <si>
    <t>December 31, 2021</t>
  </si>
  <si>
    <t>January 1, 2019</t>
  </si>
  <si>
    <t>December 31, 2024</t>
  </si>
  <si>
    <t>June 30, 2021</t>
  </si>
  <si>
    <t>July 1, 2015</t>
  </si>
  <si>
    <t>April 1, 2018</t>
  </si>
  <si>
    <t>March 31, 2024</t>
  </si>
  <si>
    <t>March 31, 2023</t>
  </si>
  <si>
    <t>July 1, 2017</t>
  </si>
  <si>
    <t>July 1, 2019</t>
  </si>
  <si>
    <t>June 30, 2025</t>
  </si>
  <si>
    <t>April 1, 2020</t>
  </si>
  <si>
    <t>March 31, 2025</t>
  </si>
  <si>
    <t>July 1, 2016</t>
  </si>
  <si>
    <t>June 30, 2022</t>
  </si>
  <si>
    <t>April 1, 2016</t>
  </si>
  <si>
    <t>Summary of Active SPLOSTs/TSPLOSTs in the Atlanta Region</t>
  </si>
  <si>
    <t>% for Transportation*</t>
  </si>
  <si>
    <t>Lilburn</t>
  </si>
  <si>
    <t>Snellville</t>
  </si>
  <si>
    <t>Suwanee</t>
  </si>
  <si>
    <t>Intergovernmental Agreement (on file)</t>
  </si>
  <si>
    <t xml:space="preserve"> Breakdown of funding for cities could not be found.  Approximately 50% was assumed for each.</t>
  </si>
  <si>
    <t>* Transportation allocation information for jurisdictions highlighted in yellow has been estimated due to lack of readily available data.</t>
  </si>
  <si>
    <t>Anticipated Total Collections</t>
  </si>
  <si>
    <t>2019 Difference (Act vs. Est)</t>
  </si>
  <si>
    <t>July 2019</t>
  </si>
  <si>
    <t>July 2020</t>
  </si>
  <si>
    <t>% Change July</t>
  </si>
  <si>
    <t>2020 YTD                 vs. 2019 YTD</t>
  </si>
  <si>
    <t>August 2019</t>
  </si>
  <si>
    <t>August 2020</t>
  </si>
  <si>
    <t>% Change August</t>
  </si>
  <si>
    <t>Monthly Distributions*</t>
  </si>
  <si>
    <t>September 2019</t>
  </si>
  <si>
    <t>September 2020</t>
  </si>
  <si>
    <t>Actual 2019 Distributions</t>
  </si>
  <si>
    <t>Estimated 2019 Collections/Distributions</t>
  </si>
  <si>
    <t>Reporting Month</t>
  </si>
  <si>
    <t>Barrow (SPLOST)</t>
  </si>
  <si>
    <t>Carroll (SPLOST)</t>
  </si>
  <si>
    <t>Cherokee (SPLOST)</t>
  </si>
  <si>
    <t>Clayton (SPLOST)</t>
  </si>
  <si>
    <t>Cobb (SPLOST)</t>
  </si>
  <si>
    <t>Coweta (SPLOST)</t>
  </si>
  <si>
    <t>Dawson (SPLOST)</t>
  </si>
  <si>
    <t>DeKalb (SPLOST)</t>
  </si>
  <si>
    <t>Douglas (SPLOST)</t>
  </si>
  <si>
    <t>Atlanta (T-SPLOST)</t>
  </si>
  <si>
    <t>Fayette (SPLOST)</t>
  </si>
  <si>
    <t>Forsyth (SPLOST)</t>
  </si>
  <si>
    <t>Fulton (T-SPLOST)</t>
  </si>
  <si>
    <t>Gwinnett (SPLOST)</t>
  </si>
  <si>
    <t>Henry (SPLOST)</t>
  </si>
  <si>
    <t>Newton (SPLOST)</t>
  </si>
  <si>
    <t>Paulding (SPLOST)</t>
  </si>
  <si>
    <t>Pike (SPLOST)</t>
  </si>
  <si>
    <t>Rockdale (SPLOST)</t>
  </si>
  <si>
    <t>Spalding (SPLOST)</t>
  </si>
  <si>
    <t>Walton (SPLOST)</t>
  </si>
  <si>
    <t>Regional Average</t>
  </si>
  <si>
    <t>October 2019</t>
  </si>
  <si>
    <t>October 2020</t>
  </si>
  <si>
    <t>November 2019</t>
  </si>
  <si>
    <t>November 2020</t>
  </si>
  <si>
    <t>% Change October</t>
  </si>
  <si>
    <t>% Change November</t>
  </si>
  <si>
    <t>% Change Sept</t>
  </si>
  <si>
    <t>Monthly Change in Regional SPLOST/TSPLOST Collections (2019 to 2020)</t>
  </si>
  <si>
    <t>* Collections for a particular month are distributed by Georgia Dept. of Review at the end of the subsequent month (e.g., March 2020 collections were distributed on April 30, 2020); totals for a month or year will not match tables which are based on collection dates due to this time lag and routine adjustments made by DOR before distributions are released</t>
  </si>
  <si>
    <t>* Collections for a particular month are distributed by Georgia Dept. of Review at the end of the subsequent month (e.g., March 2020 collections were distributed on April 30, 2020); totals for a month or year will not match tables which are based on distribution dates due to this time lag and routine adjustments made by DOR before distributions are released</t>
  </si>
  <si>
    <t>January 2021</t>
  </si>
  <si>
    <t>Monthly Change in Regional SPLOST/TSPLOST Distributions</t>
  </si>
  <si>
    <t>Change in Monthly Distributions</t>
  </si>
  <si>
    <t>% Change January (2020 &gt; 2021)</t>
  </si>
  <si>
    <t>% Change January (2019 &gt; 2020)</t>
  </si>
  <si>
    <t>* Collections for a particular month are distributed by Georgia Dept. of Review at the end of the subsequent month (e.g., December 2020 collections were distributed on January 31, 2021)</t>
  </si>
  <si>
    <t>PARTIAL DATA!</t>
  </si>
  <si>
    <t>Summary of Change in Regional SPLOST and TSPLOST Distributions (Since 2007)</t>
  </si>
  <si>
    <t>December 2019</t>
  </si>
  <si>
    <t>December 2020</t>
  </si>
  <si>
    <t>% Change December</t>
  </si>
  <si>
    <t>Total Yearly Change in Collections                               (2020 vs. 2019)</t>
  </si>
  <si>
    <t>Projected Monthly Average Distribution</t>
  </si>
  <si>
    <t>Percent Difference (Actual vs. Projected)</t>
  </si>
  <si>
    <t>Comparison of Atlanta Region SPLOST Projections vs. Recent Actual Distributions</t>
  </si>
  <si>
    <t>February 2021</t>
  </si>
  <si>
    <t>% Change February (2019 &gt; 2020)</t>
  </si>
  <si>
    <t>% Change February (2020 &gt; 2021)</t>
  </si>
  <si>
    <t>% Change March (2019 &gt; 2020)</t>
  </si>
  <si>
    <t>% Change March (2020 &gt; 2021)</t>
  </si>
  <si>
    <t>% Change March (2019 &gt; 2021)</t>
  </si>
  <si>
    <t>March 2021</t>
  </si>
  <si>
    <t>Forecast Average per Month</t>
  </si>
  <si>
    <t>April 2021</t>
  </si>
  <si>
    <t>% Change April (2019 &gt; 2020)</t>
  </si>
  <si>
    <t>% Change April (2020 &gt; 2021)</t>
  </si>
  <si>
    <t>% Change April (2019 &gt; 2021)</t>
  </si>
  <si>
    <t>May 2021</t>
  </si>
  <si>
    <t>% Change May (2019 &gt; 2020)</t>
  </si>
  <si>
    <t>% Change May (2020 &gt; 2021)</t>
  </si>
  <si>
    <t>% Change May (2019 &gt; 2021)</t>
  </si>
  <si>
    <t>June 2021</t>
  </si>
  <si>
    <t>% Change June (2019 &gt; 2020)</t>
  </si>
  <si>
    <t>% Change June (2020 &gt; 2021)</t>
  </si>
  <si>
    <t>% Change June (2019 &gt; 2021)</t>
  </si>
  <si>
    <t>July 2021</t>
  </si>
  <si>
    <t>% Change July       (2019 &gt;&gt;&gt; 2020)</t>
  </si>
  <si>
    <t>% Change July        (2020 &gt;&gt;&gt; 2021)</t>
  </si>
  <si>
    <t>% Change July      (2019 &gt;&gt;&gt; 2021)</t>
  </si>
  <si>
    <t>August 2021</t>
  </si>
  <si>
    <t>% Change August       (2019 &gt;&gt;&gt; 2020)</t>
  </si>
  <si>
    <t>% Change August        (2020 &gt;&gt;&gt; 2021)</t>
  </si>
  <si>
    <t>% Change August      (2019 &gt;&gt;&gt; 2021)</t>
  </si>
  <si>
    <t>September 2021</t>
  </si>
  <si>
    <t>% Change Sept      (2019 &gt;&gt;&gt; 2020)</t>
  </si>
  <si>
    <t>% Change Sept        (2020 &gt;&gt;&gt; 2021)</t>
  </si>
  <si>
    <t>% Change Sept      (2019 &gt;&gt;&gt; 2021)</t>
  </si>
  <si>
    <t>October 2021</t>
  </si>
  <si>
    <t>% Change Oct      (2019 &gt;&gt;&gt; 2020)</t>
  </si>
  <si>
    <t>% Change Oct        (2020 &gt;&gt;&gt; 2021)</t>
  </si>
  <si>
    <t>% Change Oct      (2019 &gt;&gt;&gt; 2021)</t>
  </si>
  <si>
    <t>Dawson BOC Resolution 2021.02.04 / Program Fact Sheet (on file)</t>
  </si>
  <si>
    <t>March 16, 2021</t>
  </si>
  <si>
    <t>July 1, 2021 to June 30, 2027 (six years)</t>
  </si>
  <si>
    <t>Joint Public Safety Projects</t>
  </si>
  <si>
    <t>TBD</t>
  </si>
  <si>
    <t>January 1, 2021 to December 31, 2026 (six years)</t>
  </si>
  <si>
    <t>May 19, 2020</t>
  </si>
  <si>
    <t>Estimate based on 50% of proceeds dedicated to facilities and infrastructure (which includes non-transportation items)</t>
  </si>
  <si>
    <t>Estimate based on 25% of proceeds dedicated to facilities and infrastructure (which includes non-transportation items)</t>
  </si>
  <si>
    <t>Unknown / BOC resolution did not include breakdown / estimated based on list of priorities</t>
  </si>
  <si>
    <r>
      <t xml:space="preserve">$50,400,000 ($8,400,000 annually) </t>
    </r>
    <r>
      <rPr>
        <b/>
        <sz val="12"/>
        <color rgb="FFFF0000"/>
        <rFont val="Calibri"/>
        <family val="2"/>
        <scheme val="minor"/>
      </rPr>
      <t xml:space="preserve"> $58 million</t>
    </r>
  </si>
  <si>
    <r>
      <t xml:space="preserve">March 1, 2016  </t>
    </r>
    <r>
      <rPr>
        <b/>
        <sz val="12"/>
        <color rgb="FFFF0000"/>
        <rFont val="Calibri"/>
        <family val="2"/>
        <scheme val="minor"/>
      </rPr>
      <t>No information available on renewal schedule</t>
    </r>
  </si>
  <si>
    <r>
      <t xml:space="preserve">April 1, 2017 to March 31, 2022 (five years) </t>
    </r>
    <r>
      <rPr>
        <b/>
        <sz val="12"/>
        <color rgb="FFFF0000"/>
        <rFont val="Calibri"/>
        <family val="2"/>
        <scheme val="minor"/>
      </rPr>
      <t xml:space="preserve"> Collections will lapse until a renewal can be placed on the ballot in May 2022</t>
    </r>
  </si>
  <si>
    <r>
      <t xml:space="preserve">November 8, 2016 </t>
    </r>
    <r>
      <rPr>
        <b/>
        <sz val="12"/>
        <color rgb="FFFF0000"/>
        <rFont val="Calibri"/>
        <family val="2"/>
        <scheme val="minor"/>
      </rPr>
      <t xml:space="preserve"> </t>
    </r>
  </si>
  <si>
    <t>January 5, 2021 BOC Packet (on file)</t>
  </si>
  <si>
    <t>April 1, 2021 to March 31, 2027 (six years)</t>
  </si>
  <si>
    <t>November 2, 2021</t>
  </si>
  <si>
    <r>
      <t xml:space="preserve">April 1, 2017 to March 31, 2022 (five years)  </t>
    </r>
    <r>
      <rPr>
        <b/>
        <sz val="12"/>
        <color rgb="FFFF0000"/>
        <rFont val="Calibri"/>
        <family val="2"/>
        <scheme val="minor"/>
      </rPr>
      <t>NEW TAX PERIOD WILL BE APRIL 1, 2022 TO MARCH 31, 2027</t>
    </r>
  </si>
  <si>
    <t>November 3, 2020</t>
  </si>
  <si>
    <r>
      <t>November 2, 2021 (</t>
    </r>
    <r>
      <rPr>
        <b/>
        <sz val="12"/>
        <color rgb="FFFF0000"/>
        <rFont val="Calibri"/>
        <family val="2"/>
        <scheme val="minor"/>
      </rPr>
      <t>TSPLOST)</t>
    </r>
  </si>
  <si>
    <r>
      <t xml:space="preserve">April 1, 2016 to March 31, 2022 (six years) </t>
    </r>
    <r>
      <rPr>
        <b/>
        <sz val="12"/>
        <color rgb="FFFF0000"/>
        <rFont val="Calibri"/>
        <family val="2"/>
        <scheme val="minor"/>
      </rPr>
      <t xml:space="preserve">  NEW TAX PERIOD FOR TSPLOST WILL BE FIVE YEARS - START DATE UNCERTAIN</t>
    </r>
  </si>
  <si>
    <t>November 2021</t>
  </si>
  <si>
    <t>% Change Nov      (2019 &gt;&gt;&gt; 2020)</t>
  </si>
  <si>
    <t>% Change Nov        (2020 &gt;&gt;&gt; 2021)</t>
  </si>
  <si>
    <t>% Change Nov     (2019 &gt;&gt;&gt; 2021)</t>
  </si>
  <si>
    <t>December 2021</t>
  </si>
  <si>
    <t>% Change Dec      (2019 &gt;&gt;&gt; 2020)</t>
  </si>
  <si>
    <t>% Change Dec        (2020 &gt;&gt;&gt; 2021)</t>
  </si>
  <si>
    <t>% Change Dec     (2019 &gt;&gt;&gt; 2021)</t>
  </si>
  <si>
    <t>Actual Distributions Last 6 Months     (July 2021 to Dec 2021)</t>
  </si>
  <si>
    <t>Monthly Average Actual Distribution              (July 2021 to Dec 2021)</t>
  </si>
  <si>
    <t>$300,000,000 ($60,000,000 annually / $5,000,000 monthly) - Resolution authorized collections up to maximum of $380M</t>
  </si>
  <si>
    <t>$56,600,000 ($11,320,000 annually / $943,333 monthly)</t>
  </si>
  <si>
    <t>$280,036,816 ($46,672,803 annually / $3,889,400 monthly)</t>
  </si>
  <si>
    <t>$119 million ($19,833,333 annually / $1,652,778 monthly)</t>
  </si>
  <si>
    <t>$253 million ($42,166,667 annually / $3,513,889 monthly); $23 million dedicated off the top for jail expansion</t>
  </si>
  <si>
    <t>$140 million ($23,333,333 annually / $1,944,444 monthly); $6,186,000 dedicated off the top for countywide public safety initiatives</t>
  </si>
  <si>
    <t>$60 million ($10,000,000 annually / $833,333 monthly)</t>
  </si>
  <si>
    <t>April 1, 2018 to March 31, 2024 (six years)</t>
  </si>
  <si>
    <t>$636,762,352 ($106,127,059 annually / $8,843,922 monthly)</t>
  </si>
  <si>
    <t>$160 million ($26,666,667 annually / $2,222,222 monthly)</t>
  </si>
  <si>
    <t xml:space="preserve"> $141 million ($23,500,000 annually / $1,958,333 monthly)</t>
  </si>
  <si>
    <t xml:space="preserve"> $274 million ($45,666,667 annually / $3,805,556 monthly)</t>
  </si>
  <si>
    <r>
      <t xml:space="preserve">$569,272,235 ($113,854,447 annually / $9,487,871 monthly) - Reflects forecast revenue although resolution authorized up to collections of $655M  </t>
    </r>
    <r>
      <rPr>
        <b/>
        <sz val="12"/>
        <color rgb="FFFF0000"/>
        <rFont val="Calibri"/>
        <family val="2"/>
        <scheme val="minor"/>
      </rPr>
      <t>NEW TAX ESTIMATED TO COLLECT $545,954,720 ($109M ANNUALLY)</t>
    </r>
  </si>
  <si>
    <t>$950 million ($158,333,333 annually / $13,194,444 monthly)</t>
  </si>
  <si>
    <t>$204 million ($40,800,000 annually / $3,400,000 monthly)</t>
  </si>
  <si>
    <t>$64,800,000 ($10,800,000 annually / $900,000 monthly)</t>
  </si>
  <si>
    <t>$110 million ($18,333,333 annually / $1,527,778 monthly)</t>
  </si>
  <si>
    <t>$5,800,000 ($966,666 annually / $80,556 monthly)</t>
  </si>
  <si>
    <t>$77,220,000 ($12,870,000 annually / $1,072,500 monthly)</t>
  </si>
  <si>
    <t>January 2022</t>
  </si>
  <si>
    <t>% Change January (2021 &gt; 2022)</t>
  </si>
  <si>
    <t>% Change January (2019 &gt; 2022)</t>
  </si>
  <si>
    <t>% Change 2022 vs 2019</t>
  </si>
  <si>
    <t>February 2022</t>
  </si>
  <si>
    <t>% Change February (2019 &gt; 2022)</t>
  </si>
  <si>
    <t>% Change February (2021 &gt; 2022)</t>
  </si>
  <si>
    <t>% Change (2019 &gt; 2020)</t>
  </si>
  <si>
    <t>% Change (2020 &gt; 2021)</t>
  </si>
  <si>
    <t>% Change (2021 &gt; 2022)</t>
  </si>
  <si>
    <t>DeKalb County SPLOST Distributions and Returns</t>
  </si>
  <si>
    <t>Distributions</t>
  </si>
  <si>
    <t>Fulton County TSPLOST Distributions and Returns</t>
  </si>
  <si>
    <t>Monthly Summary of Atlanta Region SPLOST Distributions (June)</t>
  </si>
  <si>
    <t>Monthly Summary of Atlanta Region SPLOST Distributions (May)</t>
  </si>
  <si>
    <t>Monthly Summary of Atlanta Region SPLOST Distributions (April)</t>
  </si>
  <si>
    <t>Monthly Summary of Atlanta Region SPLOST Distributions (March)</t>
  </si>
  <si>
    <t>Monthly Summary of Atlanta Region SPLOST Distributions (February)</t>
  </si>
  <si>
    <t>Monthly Summary of Atlanta Region SPLOST Distributions (January)</t>
  </si>
  <si>
    <t>Monthly Summary of Atlanta Region SPLOST Distributions (July)</t>
  </si>
  <si>
    <t>Monthly Summary of Atlanta Region SPLOST Distributions (August)</t>
  </si>
  <si>
    <t>Monthly Summary of Atlanta Region SPLOST Distributions (September)</t>
  </si>
  <si>
    <t>Monthly Summary of Atlanta Region SPLOST Distributions (October)</t>
  </si>
  <si>
    <t>Monthly Summary of Atlanta Region SPLOST Distributions (November)</t>
  </si>
  <si>
    <t>Monthly Summary of Atlanta Region SPLOST Distributions (December)</t>
  </si>
  <si>
    <t xml:space="preserve">January 1, 2022 to December 31, 2027 (6 years) </t>
  </si>
  <si>
    <t>$750 million ($125,000,000 annually / $10,416,667 monthly)</t>
  </si>
  <si>
    <t>Percent of Overall T-SPLOST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</si>
</sst>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&quot;$&quot;* #,##0_);_(&quot;$&quot;* \(#,##0\);_(&quot;$&quot;* &quot;-&quot;??_);_(@_)"/>
    <numFmt numFmtId="167" formatCode="0.000%"/>
    <numFmt numFmtId="168" formatCode="&quot;$&quot;#,##0.00"/>
    <numFmt numFmtId="169" formatCode="&quot;$&quot;#,##0"/>
    <numFmt numFmtId="170" formatCode="[$-409]mmmm\ d\,\ yyyy;@"/>
    <numFmt numFmtId="171" formatCode="#,##0.00;\ \-#,##0.00"/>
    <numFmt numFmtId="172" formatCode=";;"/>
    <numFmt numFmtId="173" formatCode="_(* #,##0_);_(* \(#,##0\);_(* &quot;-&quot;??_);_(@_)"/>
    <numFmt numFmtId="174" formatCode="#,##0;\ \-#,##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5"/>
      <name val="P-AVGARD"/>
    </font>
    <font>
      <sz val="6"/>
      <name val="Helv"/>
    </font>
    <font>
      <b/>
      <sz val="9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0"/>
      <name val="Calibri"/>
      <family val="2"/>
    </font>
    <font>
      <sz val="11"/>
      <color theme="1"/>
      <name val="Arial Narrow"/>
      <family val="2"/>
    </font>
    <font>
      <sz val="14"/>
      <name val="Arial"/>
      <family val="2"/>
    </font>
    <font>
      <sz val="18"/>
      <name val="Arial"/>
      <family val="2"/>
    </font>
    <font>
      <vertAlign val="superscript"/>
      <sz val="12"/>
      <name val="Helv"/>
    </font>
    <font>
      <sz val="8"/>
      <name val="Helv"/>
    </font>
    <font>
      <b/>
      <sz val="12"/>
      <name val="Helv"/>
    </font>
    <font>
      <b/>
      <sz val="13"/>
      <name val="Arial"/>
      <family val="2"/>
    </font>
    <font>
      <sz val="10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  <charset val="134"/>
      <scheme val="minor"/>
    </font>
    <font>
      <sz val="9"/>
      <color indexed="8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.5"/>
      <name val="Arial"/>
      <family val="2"/>
    </font>
    <font>
      <sz val="8.5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sz val="8.5"/>
      <color rgb="FF000000"/>
      <name val="Arial"/>
      <family val="2"/>
    </font>
    <font>
      <sz val="8.5"/>
      <color theme="1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8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1"/>
      <color theme="0" tint="-0.49998474074526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21" fillId="0" borderId="0"/>
    <xf numFmtId="37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1" fillId="0" borderId="0"/>
    <xf numFmtId="0" fontId="18" fillId="1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6" fillId="3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2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4" fillId="6" borderId="5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9" fillId="0" borderId="0">
      <alignment horizontal="left" vertical="center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2" fillId="5" borderId="5" applyNumberForma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30" fillId="3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0" fontId="13" fillId="6" borderId="6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33" fillId="0" borderId="0" applyNumberFormat="0" applyFill="0" applyBorder="0" applyAlignment="0" applyProtection="0"/>
    <xf numFmtId="0" fontId="19" fillId="0" borderId="12" applyNumberFormat="0" applyFont="0" applyFill="0" applyAlignment="0" applyProtection="0"/>
    <xf numFmtId="0" fontId="19" fillId="0" borderId="12" applyNumberFormat="0" applyFont="0" applyFill="0" applyAlignment="0" applyProtection="0"/>
    <xf numFmtId="170" fontId="34" fillId="0" borderId="0">
      <alignment horizontal="right"/>
    </xf>
    <xf numFmtId="0" fontId="35" fillId="0" borderId="0">
      <alignment horizontal="left"/>
    </xf>
    <xf numFmtId="170" fontId="35" fillId="0" borderId="0">
      <alignment horizontal="left"/>
    </xf>
    <xf numFmtId="0" fontId="36" fillId="0" borderId="0">
      <alignment horizontal="left"/>
    </xf>
    <xf numFmtId="170" fontId="36" fillId="0" borderId="0">
      <alignment horizontal="left"/>
    </xf>
    <xf numFmtId="0" fontId="37" fillId="0" borderId="0">
      <alignment vertical="top"/>
    </xf>
    <xf numFmtId="0" fontId="38" fillId="0" borderId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44" fontId="19" fillId="0" borderId="0" applyFont="0" applyFill="0" applyBorder="0" applyAlignment="0" applyProtection="0"/>
    <xf numFmtId="0" fontId="40" fillId="0" borderId="0">
      <alignment vertical="center"/>
    </xf>
    <xf numFmtId="43" fontId="1" fillId="0" borderId="0" applyFont="0" applyFill="0" applyBorder="0" applyAlignment="0" applyProtection="0"/>
    <xf numFmtId="0" fontId="40" fillId="0" borderId="0">
      <alignment vertical="center"/>
    </xf>
    <xf numFmtId="0" fontId="41" fillId="0" borderId="14" applyNumberFormat="0" applyFont="0" applyProtection="0">
      <alignment wrapText="1"/>
    </xf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6">
    <xf numFmtId="0" fontId="0" fillId="0" borderId="0" xfId="0"/>
    <xf numFmtId="165" fontId="0" fillId="0" borderId="0" xfId="2" applyNumberFormat="1" applyFont="1"/>
    <xf numFmtId="0" fontId="2" fillId="0" borderId="0" xfId="0" applyFont="1"/>
    <xf numFmtId="165" fontId="2" fillId="0" borderId="0" xfId="2" applyNumberFormat="1" applyFont="1"/>
    <xf numFmtId="166" fontId="0" fillId="0" borderId="0" xfId="1" applyNumberFormat="1" applyFont="1"/>
    <xf numFmtId="44" fontId="0" fillId="0" borderId="0" xfId="0" applyNumberFormat="1"/>
    <xf numFmtId="0" fontId="3" fillId="0" borderId="0" xfId="0" applyFont="1"/>
    <xf numFmtId="168" fontId="0" fillId="0" borderId="0" xfId="0" applyNumberFormat="1"/>
    <xf numFmtId="169" fontId="0" fillId="0" borderId="0" xfId="0" applyNumberFormat="1"/>
    <xf numFmtId="9" fontId="0" fillId="0" borderId="0" xfId="2" applyFont="1"/>
    <xf numFmtId="169" fontId="0" fillId="0" borderId="0" xfId="1" applyNumberFormat="1" applyFont="1"/>
    <xf numFmtId="168" fontId="0" fillId="0" borderId="0" xfId="1" applyNumberFormat="1" applyFont="1" applyAlignment="1">
      <alignment wrapText="1"/>
    </xf>
    <xf numFmtId="169" fontId="0" fillId="0" borderId="0" xfId="2" applyNumberFormat="1" applyFont="1"/>
    <xf numFmtId="164" fontId="0" fillId="0" borderId="0" xfId="2" applyNumberFormat="1" applyFont="1"/>
    <xf numFmtId="169" fontId="0" fillId="0" borderId="0" xfId="1" applyNumberFormat="1" applyFont="1" applyAlignment="1">
      <alignment wrapText="1"/>
    </xf>
    <xf numFmtId="9" fontId="0" fillId="0" borderId="0" xfId="2" applyNumberFormat="1" applyFont="1"/>
    <xf numFmtId="9" fontId="0" fillId="0" borderId="0" xfId="2" applyFont="1" applyAlignment="1">
      <alignment wrapText="1"/>
    </xf>
    <xf numFmtId="0" fontId="2" fillId="0" borderId="1" xfId="3"/>
    <xf numFmtId="169" fontId="2" fillId="0" borderId="1" xfId="3" applyNumberFormat="1"/>
    <xf numFmtId="168" fontId="2" fillId="0" borderId="1" xfId="3" applyNumberFormat="1"/>
    <xf numFmtId="164" fontId="2" fillId="0" borderId="1" xfId="3" applyNumberFormat="1"/>
    <xf numFmtId="9" fontId="2" fillId="0" borderId="1" xfId="3" applyNumberFormat="1"/>
    <xf numFmtId="9" fontId="2" fillId="0" borderId="1" xfId="3" applyNumberFormat="1" applyAlignment="1">
      <alignment wrapText="1"/>
    </xf>
    <xf numFmtId="0" fontId="5" fillId="0" borderId="0" xfId="4"/>
    <xf numFmtId="0" fontId="6" fillId="0" borderId="0" xfId="1" applyNumberFormat="1" applyFont="1" applyAlignment="1">
      <alignment horizontal="center" wrapText="1"/>
    </xf>
    <xf numFmtId="0" fontId="4" fillId="0" borderId="0" xfId="0" applyFont="1"/>
    <xf numFmtId="164" fontId="0" fillId="35" borderId="10" xfId="0" applyNumberFormat="1" applyFill="1" applyBorder="1" applyAlignment="1">
      <alignment horizontal="center"/>
    </xf>
    <xf numFmtId="0" fontId="0" fillId="0" borderId="15" xfId="0" applyBorder="1"/>
    <xf numFmtId="166" fontId="0" fillId="0" borderId="15" xfId="1" applyNumberFormat="1" applyFont="1" applyBorder="1"/>
    <xf numFmtId="166" fontId="0" fillId="0" borderId="0" xfId="0" applyNumberFormat="1"/>
    <xf numFmtId="166" fontId="0" fillId="0" borderId="0" xfId="2" applyNumberFormat="1" applyFont="1"/>
    <xf numFmtId="169" fontId="0" fillId="0" borderId="15" xfId="1" applyNumberFormat="1" applyFont="1" applyBorder="1"/>
    <xf numFmtId="164" fontId="0" fillId="0" borderId="15" xfId="2" applyNumberFormat="1" applyFont="1" applyBorder="1"/>
    <xf numFmtId="169" fontId="0" fillId="0" borderId="15" xfId="2" applyNumberFormat="1" applyFont="1" applyBorder="1"/>
    <xf numFmtId="169" fontId="0" fillId="0" borderId="15" xfId="0" applyNumberFormat="1" applyBorder="1"/>
    <xf numFmtId="168" fontId="42" fillId="36" borderId="15" xfId="1" applyNumberFormat="1" applyFont="1" applyFill="1" applyBorder="1" applyAlignment="1">
      <alignment horizontal="center"/>
    </xf>
    <xf numFmtId="168" fontId="42" fillId="36" borderId="15" xfId="1" applyNumberFormat="1" applyFont="1" applyFill="1" applyBorder="1" applyAlignment="1">
      <alignment horizontal="center" wrapText="1"/>
    </xf>
    <xf numFmtId="44" fontId="42" fillId="36" borderId="15" xfId="1" applyFont="1" applyFill="1" applyBorder="1" applyAlignment="1">
      <alignment horizontal="center" wrapText="1"/>
    </xf>
    <xf numFmtId="0" fontId="42" fillId="36" borderId="15" xfId="0" applyFont="1" applyFill="1" applyBorder="1" applyAlignment="1">
      <alignment horizontal="center"/>
    </xf>
    <xf numFmtId="1" fontId="42" fillId="36" borderId="15" xfId="2" applyNumberFormat="1" applyFont="1" applyFill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6" fontId="45" fillId="0" borderId="0" xfId="0" applyNumberFormat="1" applyFont="1" applyAlignment="1">
      <alignment horizontal="left"/>
    </xf>
    <xf numFmtId="0" fontId="2" fillId="37" borderId="15" xfId="0" applyFont="1" applyFill="1" applyBorder="1"/>
    <xf numFmtId="169" fontId="2" fillId="37" borderId="15" xfId="0" applyNumberFormat="1" applyFont="1" applyFill="1" applyBorder="1"/>
    <xf numFmtId="164" fontId="2" fillId="37" borderId="15" xfId="2" applyNumberFormat="1" applyFont="1" applyFill="1" applyBorder="1"/>
    <xf numFmtId="169" fontId="0" fillId="0" borderId="15" xfId="1" applyNumberFormat="1" applyFont="1" applyBorder="1" applyAlignment="1">
      <alignment wrapText="1"/>
    </xf>
    <xf numFmtId="166" fontId="2" fillId="37" borderId="15" xfId="1" applyNumberFormat="1" applyFont="1" applyFill="1" applyBorder="1"/>
    <xf numFmtId="166" fontId="2" fillId="37" borderId="15" xfId="0" applyNumberFormat="1" applyFont="1" applyFill="1" applyBorder="1"/>
    <xf numFmtId="10" fontId="0" fillId="0" borderId="15" xfId="2" applyNumberFormat="1" applyFont="1" applyBorder="1"/>
    <xf numFmtId="169" fontId="0" fillId="0" borderId="15" xfId="2" applyNumberFormat="1" applyFont="1" applyBorder="1" applyAlignment="1">
      <alignment horizontal="right"/>
    </xf>
    <xf numFmtId="17" fontId="45" fillId="0" borderId="0" xfId="0" quotePrefix="1" applyNumberFormat="1" applyFont="1"/>
    <xf numFmtId="0" fontId="6" fillId="0" borderId="0" xfId="0" applyFont="1"/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169" fontId="2" fillId="38" borderId="15" xfId="0" applyNumberFormat="1" applyFont="1" applyFill="1" applyBorder="1"/>
    <xf numFmtId="10" fontId="2" fillId="38" borderId="15" xfId="2" applyNumberFormat="1" applyFont="1" applyFill="1" applyBorder="1"/>
    <xf numFmtId="0" fontId="48" fillId="0" borderId="0" xfId="0" applyFont="1"/>
    <xf numFmtId="10" fontId="0" fillId="0" borderId="15" xfId="0" applyNumberFormat="1" applyBorder="1"/>
    <xf numFmtId="0" fontId="0" fillId="0" borderId="0" xfId="0"/>
    <xf numFmtId="169" fontId="0" fillId="0" borderId="22" xfId="1" applyNumberFormat="1" applyFont="1" applyBorder="1"/>
    <xf numFmtId="169" fontId="0" fillId="0" borderId="24" xfId="1" applyNumberFormat="1" applyFont="1" applyBorder="1"/>
    <xf numFmtId="0" fontId="0" fillId="0" borderId="27" xfId="0" applyBorder="1"/>
    <xf numFmtId="0" fontId="0" fillId="0" borderId="28" xfId="0" applyBorder="1"/>
    <xf numFmtId="0" fontId="2" fillId="37" borderId="18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0" fillId="39" borderId="15" xfId="0" applyFont="1" applyFill="1" applyBorder="1"/>
    <xf numFmtId="169" fontId="0" fillId="0" borderId="11" xfId="1" applyNumberFormat="1" applyFont="1" applyBorder="1"/>
    <xf numFmtId="169" fontId="0" fillId="0" borderId="23" xfId="1" applyNumberFormat="1" applyFont="1" applyBorder="1"/>
    <xf numFmtId="169" fontId="0" fillId="0" borderId="25" xfId="1" applyNumberFormat="1" applyFont="1" applyBorder="1"/>
    <xf numFmtId="169" fontId="0" fillId="0" borderId="26" xfId="1" applyNumberFormat="1" applyFont="1" applyBorder="1"/>
    <xf numFmtId="169" fontId="0" fillId="0" borderId="36" xfId="1" applyNumberFormat="1" applyFont="1" applyBorder="1"/>
    <xf numFmtId="169" fontId="2" fillId="38" borderId="34" xfId="0" applyNumberFormat="1" applyFont="1" applyFill="1" applyBorder="1"/>
    <xf numFmtId="10" fontId="2" fillId="38" borderId="34" xfId="2" applyNumberFormat="1" applyFont="1" applyFill="1" applyBorder="1"/>
    <xf numFmtId="169" fontId="2" fillId="38" borderId="33" xfId="0" applyNumberFormat="1" applyFont="1" applyFill="1" applyBorder="1"/>
    <xf numFmtId="10" fontId="2" fillId="38" borderId="33" xfId="2" applyNumberFormat="1" applyFont="1" applyFill="1" applyBorder="1"/>
    <xf numFmtId="169" fontId="2" fillId="38" borderId="32" xfId="0" applyNumberFormat="1" applyFont="1" applyFill="1" applyBorder="1"/>
    <xf numFmtId="10" fontId="2" fillId="38" borderId="32" xfId="2" applyNumberFormat="1" applyFont="1" applyFill="1" applyBorder="1"/>
    <xf numFmtId="0" fontId="0" fillId="0" borderId="0" xfId="0"/>
    <xf numFmtId="0" fontId="0" fillId="40" borderId="31" xfId="0" applyFont="1" applyFill="1" applyBorder="1"/>
    <xf numFmtId="169" fontId="3" fillId="40" borderId="19" xfId="1" applyNumberFormat="1" applyFont="1" applyFill="1" applyBorder="1"/>
    <xf numFmtId="169" fontId="3" fillId="40" borderId="20" xfId="1" applyNumberFormat="1" applyFont="1" applyFill="1" applyBorder="1"/>
    <xf numFmtId="169" fontId="3" fillId="40" borderId="35" xfId="1" applyNumberFormat="1" applyFont="1" applyFill="1" applyBorder="1"/>
    <xf numFmtId="169" fontId="3" fillId="40" borderId="21" xfId="1" applyNumberFormat="1" applyFont="1" applyFill="1" applyBorder="1"/>
    <xf numFmtId="0" fontId="0" fillId="40" borderId="27" xfId="0" applyFill="1" applyBorder="1"/>
    <xf numFmtId="169" fontId="3" fillId="40" borderId="22" xfId="1" applyNumberFormat="1" applyFont="1" applyFill="1" applyBorder="1"/>
    <xf numFmtId="169" fontId="3" fillId="40" borderId="15" xfId="1" applyNumberFormat="1" applyFont="1" applyFill="1" applyBorder="1"/>
    <xf numFmtId="169" fontId="3" fillId="40" borderId="11" xfId="1" applyNumberFormat="1" applyFont="1" applyFill="1" applyBorder="1"/>
    <xf numFmtId="169" fontId="3" fillId="40" borderId="23" xfId="1" applyNumberFormat="1" applyFont="1" applyFill="1" applyBorder="1"/>
    <xf numFmtId="169" fontId="0" fillId="40" borderId="22" xfId="1" applyNumberFormat="1" applyFont="1" applyFill="1" applyBorder="1"/>
    <xf numFmtId="169" fontId="0" fillId="40" borderId="15" xfId="1" applyNumberFormat="1" applyFont="1" applyFill="1" applyBorder="1"/>
    <xf numFmtId="169" fontId="0" fillId="40" borderId="11" xfId="1" applyNumberFormat="1" applyFont="1" applyFill="1" applyBorder="1"/>
    <xf numFmtId="169" fontId="0" fillId="40" borderId="23" xfId="1" applyNumberFormat="1" applyFont="1" applyFill="1" applyBorder="1"/>
    <xf numFmtId="10" fontId="0" fillId="0" borderId="0" xfId="2" applyNumberFormat="1" applyFont="1"/>
    <xf numFmtId="0" fontId="2" fillId="37" borderId="37" xfId="0" applyFont="1" applyFill="1" applyBorder="1"/>
    <xf numFmtId="169" fontId="0" fillId="0" borderId="38" xfId="1" applyNumberFormat="1" applyFont="1" applyBorder="1"/>
    <xf numFmtId="169" fontId="3" fillId="40" borderId="38" xfId="1" applyNumberFormat="1" applyFont="1" applyFill="1" applyBorder="1"/>
    <xf numFmtId="169" fontId="0" fillId="40" borderId="38" xfId="1" applyNumberFormat="1" applyFont="1" applyFill="1" applyBorder="1"/>
    <xf numFmtId="169" fontId="0" fillId="0" borderId="39" xfId="1" applyNumberFormat="1" applyFont="1" applyBorder="1"/>
    <xf numFmtId="169" fontId="3" fillId="40" borderId="40" xfId="1" applyNumberFormat="1" applyFont="1" applyFill="1" applyBorder="1"/>
    <xf numFmtId="17" fontId="2" fillId="37" borderId="32" xfId="0" quotePrefix="1" applyNumberFormat="1" applyFont="1" applyFill="1" applyBorder="1" applyAlignment="1">
      <alignment horizontal="center"/>
    </xf>
    <xf numFmtId="0" fontId="2" fillId="37" borderId="41" xfId="0" quotePrefix="1" applyFont="1" applyFill="1" applyBorder="1" applyAlignment="1">
      <alignment horizontal="center"/>
    </xf>
    <xf numFmtId="164" fontId="0" fillId="0" borderId="27" xfId="2" applyNumberFormat="1" applyFont="1" applyBorder="1"/>
    <xf numFmtId="164" fontId="0" fillId="0" borderId="28" xfId="2" applyNumberFormat="1" applyFont="1" applyBorder="1"/>
    <xf numFmtId="171" fontId="50" fillId="0" borderId="0" xfId="0" applyNumberFormat="1" applyFont="1" applyBorder="1" applyAlignment="1">
      <alignment horizontal="right"/>
    </xf>
    <xf numFmtId="0" fontId="54" fillId="0" borderId="0" xfId="0" applyFont="1"/>
    <xf numFmtId="10" fontId="53" fillId="0" borderId="0" xfId="2" applyNumberFormat="1" applyFont="1"/>
    <xf numFmtId="0" fontId="51" fillId="0" borderId="0" xfId="0" applyFont="1"/>
    <xf numFmtId="10" fontId="52" fillId="0" borderId="0" xfId="2" applyNumberFormat="1" applyFont="1"/>
    <xf numFmtId="0" fontId="0" fillId="0" borderId="0" xfId="0"/>
    <xf numFmtId="172" fontId="0" fillId="0" borderId="0" xfId="0" applyNumberFormat="1"/>
    <xf numFmtId="0" fontId="2" fillId="0" borderId="0" xfId="0" applyFont="1" applyFill="1"/>
    <xf numFmtId="169" fontId="2" fillId="0" borderId="0" xfId="0" applyNumberFormat="1" applyFont="1" applyFill="1" applyBorder="1"/>
    <xf numFmtId="0" fontId="0" fillId="0" borderId="0" xfId="0" applyFill="1"/>
    <xf numFmtId="10" fontId="2" fillId="38" borderId="0" xfId="2" applyNumberFormat="1" applyFont="1" applyFill="1" applyBorder="1"/>
    <xf numFmtId="0" fontId="2" fillId="37" borderId="32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169" fontId="2" fillId="38" borderId="18" xfId="0" applyNumberFormat="1" applyFont="1" applyFill="1" applyBorder="1"/>
    <xf numFmtId="169" fontId="2" fillId="38" borderId="29" xfId="0" applyNumberFormat="1" applyFont="1" applyFill="1" applyBorder="1"/>
    <xf numFmtId="169" fontId="2" fillId="38" borderId="27" xfId="0" applyNumberFormat="1" applyFont="1" applyFill="1" applyBorder="1"/>
    <xf numFmtId="169" fontId="2" fillId="38" borderId="28" xfId="0" applyNumberFormat="1" applyFont="1" applyFill="1" applyBorder="1"/>
    <xf numFmtId="0" fontId="0" fillId="0" borderId="0" xfId="0" applyFill="1" applyBorder="1"/>
    <xf numFmtId="0" fontId="55" fillId="0" borderId="0" xfId="0" applyFont="1" applyFill="1" applyBorder="1"/>
    <xf numFmtId="10" fontId="2" fillId="38" borderId="34" xfId="2" applyNumberFormat="1" applyFont="1" applyFill="1" applyBorder="1" applyAlignment="1">
      <alignment horizontal="right"/>
    </xf>
    <xf numFmtId="0" fontId="0" fillId="0" borderId="27" xfId="0" applyFill="1" applyBorder="1"/>
    <xf numFmtId="0" fontId="0" fillId="0" borderId="28" xfId="0" applyFill="1" applyBorder="1"/>
    <xf numFmtId="164" fontId="2" fillId="38" borderId="34" xfId="2" applyNumberFormat="1" applyFont="1" applyFill="1" applyBorder="1"/>
    <xf numFmtId="164" fontId="0" fillId="0" borderId="23" xfId="2" applyNumberFormat="1" applyFont="1" applyBorder="1"/>
    <xf numFmtId="172" fontId="0" fillId="0" borderId="0" xfId="0" applyNumberFormat="1" applyAlignment="1">
      <alignment horizontal="left"/>
    </xf>
    <xf numFmtId="0" fontId="0" fillId="0" borderId="0" xfId="0"/>
    <xf numFmtId="167" fontId="0" fillId="0" borderId="15" xfId="2" applyNumberFormat="1" applyFont="1" applyBorder="1"/>
    <xf numFmtId="167" fontId="2" fillId="37" borderId="15" xfId="2" applyNumberFormat="1" applyFont="1" applyFill="1" applyBorder="1"/>
    <xf numFmtId="15" fontId="45" fillId="0" borderId="0" xfId="0" quotePrefix="1" applyNumberFormat="1" applyFont="1"/>
    <xf numFmtId="0" fontId="45" fillId="0" borderId="0" xfId="0" quotePrefix="1" applyFont="1"/>
    <xf numFmtId="0" fontId="2" fillId="37" borderId="37" xfId="0" applyFont="1" applyFill="1" applyBorder="1" applyAlignment="1">
      <alignment horizontal="center"/>
    </xf>
    <xf numFmtId="0" fontId="0" fillId="0" borderId="0" xfId="0" applyAlignment="1">
      <alignment wrapText="1"/>
    </xf>
    <xf numFmtId="15" fontId="58" fillId="39" borderId="15" xfId="0" applyNumberFormat="1" applyFont="1" applyFill="1" applyBorder="1" applyAlignment="1">
      <alignment horizontal="left" vertical="center"/>
    </xf>
    <xf numFmtId="4" fontId="58" fillId="39" borderId="15" xfId="0" applyNumberFormat="1" applyFont="1" applyFill="1" applyBorder="1" applyAlignment="1">
      <alignment horizontal="right" vertical="center"/>
    </xf>
    <xf numFmtId="0" fontId="58" fillId="39" borderId="15" xfId="0" applyFont="1" applyFill="1" applyBorder="1" applyAlignment="1">
      <alignment horizontal="left" vertical="center"/>
    </xf>
    <xf numFmtId="171" fontId="50" fillId="0" borderId="15" xfId="0" applyNumberFormat="1" applyFont="1" applyBorder="1" applyAlignment="1">
      <alignment horizontal="right"/>
    </xf>
    <xf numFmtId="171" fontId="49" fillId="0" borderId="15" xfId="0" applyNumberFormat="1" applyFont="1" applyFill="1" applyBorder="1" applyAlignment="1">
      <alignment horizontal="right"/>
    </xf>
    <xf numFmtId="15" fontId="49" fillId="0" borderId="15" xfId="0" applyNumberFormat="1" applyFont="1" applyBorder="1" applyAlignment="1">
      <alignment horizontal="left"/>
    </xf>
    <xf numFmtId="49" fontId="50" fillId="0" borderId="15" xfId="0" applyNumberFormat="1" applyFont="1" applyFill="1" applyBorder="1" applyAlignment="1">
      <alignment horizontal="left"/>
    </xf>
    <xf numFmtId="15" fontId="50" fillId="0" borderId="15" xfId="0" applyNumberFormat="1" applyFont="1" applyBorder="1" applyAlignment="1">
      <alignment horizontal="left"/>
    </xf>
    <xf numFmtId="49" fontId="50" fillId="39" borderId="15" xfId="0" applyNumberFormat="1" applyFont="1" applyFill="1" applyBorder="1" applyAlignment="1">
      <alignment horizontal="left"/>
    </xf>
    <xf numFmtId="0" fontId="58" fillId="39" borderId="15" xfId="0" applyFont="1" applyFill="1" applyBorder="1" applyAlignment="1">
      <alignment horizontal="right" vertical="center"/>
    </xf>
    <xf numFmtId="15" fontId="49" fillId="0" borderId="15" xfId="0" applyNumberFormat="1" applyFont="1" applyFill="1" applyBorder="1" applyAlignment="1">
      <alignment horizontal="left"/>
    </xf>
    <xf numFmtId="15" fontId="50" fillId="39" borderId="15" xfId="0" applyNumberFormat="1" applyFont="1" applyFill="1" applyBorder="1" applyAlignment="1">
      <alignment horizontal="left"/>
    </xf>
    <xf numFmtId="15" fontId="50" fillId="0" borderId="15" xfId="0" applyNumberFormat="1" applyFont="1" applyFill="1" applyBorder="1" applyAlignment="1">
      <alignment horizontal="left"/>
    </xf>
    <xf numFmtId="49" fontId="49" fillId="0" borderId="15" xfId="0" applyNumberFormat="1" applyFont="1" applyBorder="1" applyAlignment="1">
      <alignment horizontal="left"/>
    </xf>
    <xf numFmtId="49" fontId="49" fillId="0" borderId="15" xfId="0" applyNumberFormat="1" applyFont="1" applyFill="1" applyBorder="1" applyAlignment="1">
      <alignment horizontal="left"/>
    </xf>
    <xf numFmtId="171" fontId="49" fillId="0" borderId="15" xfId="0" applyNumberFormat="1" applyFont="1" applyBorder="1" applyAlignment="1">
      <alignment horizontal="right"/>
    </xf>
    <xf numFmtId="49" fontId="50" fillId="0" borderId="15" xfId="0" applyNumberFormat="1" applyFont="1" applyBorder="1" applyAlignment="1">
      <alignment horizontal="left"/>
    </xf>
    <xf numFmtId="171" fontId="50" fillId="0" borderId="15" xfId="0" applyNumberFormat="1" applyFont="1" applyFill="1" applyBorder="1" applyAlignment="1">
      <alignment horizontal="right"/>
    </xf>
    <xf numFmtId="171" fontId="50" fillId="39" borderId="15" xfId="0" applyNumberFormat="1" applyFont="1" applyFill="1" applyBorder="1" applyAlignment="1">
      <alignment horizontal="right"/>
    </xf>
    <xf numFmtId="171" fontId="49" fillId="39" borderId="15" xfId="0" applyNumberFormat="1" applyFont="1" applyFill="1" applyBorder="1" applyAlignment="1">
      <alignment horizontal="right"/>
    </xf>
    <xf numFmtId="49" fontId="49" fillId="39" borderId="15" xfId="0" applyNumberFormat="1" applyFont="1" applyFill="1" applyBorder="1" applyAlignment="1">
      <alignment horizontal="left"/>
    </xf>
    <xf numFmtId="15" fontId="49" fillId="39" borderId="15" xfId="0" applyNumberFormat="1" applyFont="1" applyFill="1" applyBorder="1" applyAlignment="1">
      <alignment horizontal="left"/>
    </xf>
    <xf numFmtId="4" fontId="56" fillId="39" borderId="15" xfId="0" applyNumberFormat="1" applyFont="1" applyFill="1" applyBorder="1" applyAlignment="1">
      <alignment horizontal="right" vertical="center"/>
    </xf>
    <xf numFmtId="0" fontId="56" fillId="39" borderId="15" xfId="0" applyFont="1" applyFill="1" applyBorder="1" applyAlignment="1">
      <alignment horizontal="left" vertical="center"/>
    </xf>
    <xf numFmtId="0" fontId="56" fillId="39" borderId="15" xfId="0" applyFont="1" applyFill="1" applyBorder="1" applyAlignment="1">
      <alignment horizontal="right" vertical="center"/>
    </xf>
    <xf numFmtId="173" fontId="49" fillId="0" borderId="15" xfId="443" applyNumberFormat="1" applyFont="1" applyBorder="1" applyAlignment="1">
      <alignment horizontal="right"/>
    </xf>
    <xf numFmtId="173" fontId="49" fillId="39" borderId="15" xfId="443" applyNumberFormat="1" applyFont="1" applyFill="1" applyBorder="1" applyAlignment="1">
      <alignment horizontal="right"/>
    </xf>
    <xf numFmtId="43" fontId="57" fillId="39" borderId="15" xfId="443" applyFont="1" applyFill="1" applyBorder="1"/>
    <xf numFmtId="43" fontId="57" fillId="0" borderId="15" xfId="443" applyFont="1" applyBorder="1"/>
    <xf numFmtId="4" fontId="56" fillId="0" borderId="15" xfId="0" applyNumberFormat="1" applyFont="1" applyFill="1" applyBorder="1" applyAlignment="1">
      <alignment horizontal="right" vertical="center"/>
    </xf>
    <xf numFmtId="0" fontId="2" fillId="37" borderId="37" xfId="0" quotePrefix="1" applyFont="1" applyFill="1" applyBorder="1" applyAlignment="1">
      <alignment horizontal="center"/>
    </xf>
    <xf numFmtId="0" fontId="0" fillId="0" borderId="0" xfId="0"/>
    <xf numFmtId="169" fontId="0" fillId="38" borderId="15" xfId="2" applyNumberFormat="1" applyFont="1" applyFill="1" applyBorder="1" applyAlignment="1">
      <alignment horizontal="right"/>
    </xf>
    <xf numFmtId="2" fontId="0" fillId="0" borderId="0" xfId="2" applyNumberFormat="1" applyFont="1"/>
    <xf numFmtId="0" fontId="2" fillId="37" borderId="33" xfId="0" applyFont="1" applyFill="1" applyBorder="1" applyAlignment="1">
      <alignment horizontal="center" wrapText="1"/>
    </xf>
    <xf numFmtId="0" fontId="0" fillId="0" borderId="50" xfId="0" applyBorder="1"/>
    <xf numFmtId="0" fontId="0" fillId="0" borderId="13" xfId="0" applyBorder="1"/>
    <xf numFmtId="0" fontId="0" fillId="0" borderId="5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quotePrefix="1" applyBorder="1" applyAlignment="1">
      <alignment horizontal="center" wrapText="1"/>
    </xf>
    <xf numFmtId="0" fontId="0" fillId="0" borderId="20" xfId="0" quotePrefix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quotePrefix="1" applyBorder="1" applyAlignment="1">
      <alignment horizontal="center" wrapText="1"/>
    </xf>
    <xf numFmtId="0" fontId="0" fillId="0" borderId="15" xfId="0" quotePrefix="1" applyBorder="1" applyAlignment="1">
      <alignment horizontal="center"/>
    </xf>
    <xf numFmtId="15" fontId="0" fillId="0" borderId="15" xfId="0" quotePrefix="1" applyNumberFormat="1" applyBorder="1" applyAlignment="1">
      <alignment horizontal="center"/>
    </xf>
    <xf numFmtId="0" fontId="0" fillId="0" borderId="25" xfId="0" quotePrefix="1" applyBorder="1" applyAlignment="1">
      <alignment horizontal="center" wrapText="1"/>
    </xf>
    <xf numFmtId="0" fontId="0" fillId="0" borderId="25" xfId="0" quotePrefix="1" applyBorder="1" applyAlignment="1">
      <alignment horizontal="center"/>
    </xf>
    <xf numFmtId="0" fontId="62" fillId="0" borderId="0" xfId="0" applyFont="1"/>
    <xf numFmtId="164" fontId="0" fillId="38" borderId="15" xfId="2" applyNumberFormat="1" applyFont="1" applyFill="1" applyBorder="1"/>
    <xf numFmtId="0" fontId="63" fillId="0" borderId="0" xfId="0" applyFont="1"/>
    <xf numFmtId="164" fontId="0" fillId="0" borderId="21" xfId="2" applyNumberFormat="1" applyFont="1" applyBorder="1" applyAlignment="1">
      <alignment horizontal="center"/>
    </xf>
    <xf numFmtId="164" fontId="0" fillId="0" borderId="23" xfId="2" applyNumberFormat="1" applyFont="1" applyBorder="1" applyAlignment="1">
      <alignment horizontal="center"/>
    </xf>
    <xf numFmtId="164" fontId="0" fillId="0" borderId="23" xfId="2" applyNumberFormat="1" applyFont="1" applyFill="1" applyBorder="1" applyAlignment="1">
      <alignment horizontal="center"/>
    </xf>
    <xf numFmtId="164" fontId="0" fillId="0" borderId="26" xfId="2" applyNumberFormat="1" applyFont="1" applyBorder="1" applyAlignment="1">
      <alignment horizontal="center"/>
    </xf>
    <xf numFmtId="164" fontId="0" fillId="35" borderId="23" xfId="2" applyNumberFormat="1" applyFont="1" applyFill="1" applyBorder="1" applyAlignment="1">
      <alignment horizontal="center"/>
    </xf>
    <xf numFmtId="0" fontId="0" fillId="0" borderId="31" xfId="0" applyBorder="1"/>
    <xf numFmtId="169" fontId="0" fillId="0" borderId="19" xfId="1" applyNumberFormat="1" applyFont="1" applyBorder="1"/>
    <xf numFmtId="166" fontId="0" fillId="0" borderId="20" xfId="1" applyNumberFormat="1" applyFont="1" applyBorder="1"/>
    <xf numFmtId="164" fontId="0" fillId="0" borderId="21" xfId="2" applyNumberFormat="1" applyFont="1" applyBorder="1"/>
    <xf numFmtId="166" fontId="0" fillId="0" borderId="25" xfId="1" applyNumberFormat="1" applyFont="1" applyBorder="1"/>
    <xf numFmtId="164" fontId="0" fillId="0" borderId="26" xfId="2" applyNumberFormat="1" applyFont="1" applyBorder="1"/>
    <xf numFmtId="169" fontId="2" fillId="38" borderId="32" xfId="1" applyNumberFormat="1" applyFont="1" applyFill="1" applyBorder="1"/>
    <xf numFmtId="169" fontId="2" fillId="38" borderId="33" xfId="1" applyNumberFormat="1" applyFont="1" applyFill="1" applyBorder="1"/>
    <xf numFmtId="169" fontId="0" fillId="0" borderId="40" xfId="1" applyNumberFormat="1" applyFont="1" applyBorder="1" applyAlignment="1">
      <alignment horizontal="center"/>
    </xf>
    <xf numFmtId="169" fontId="0" fillId="0" borderId="38" xfId="1" applyNumberFormat="1" applyFont="1" applyBorder="1" applyAlignment="1">
      <alignment horizontal="center"/>
    </xf>
    <xf numFmtId="169" fontId="0" fillId="0" borderId="39" xfId="1" applyNumberFormat="1" applyFont="1" applyBorder="1" applyAlignment="1">
      <alignment horizontal="center"/>
    </xf>
    <xf numFmtId="0" fontId="2" fillId="37" borderId="41" xfId="0" applyFont="1" applyFill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169" fontId="0" fillId="0" borderId="19" xfId="1" applyNumberFormat="1" applyFont="1" applyBorder="1" applyAlignment="1">
      <alignment horizontal="center"/>
    </xf>
    <xf numFmtId="169" fontId="0" fillId="0" borderId="22" xfId="1" applyNumberFormat="1" applyFont="1" applyBorder="1" applyAlignment="1">
      <alignment horizontal="center"/>
    </xf>
    <xf numFmtId="169" fontId="0" fillId="0" borderId="24" xfId="1" applyNumberFormat="1" applyFont="1" applyBorder="1" applyAlignment="1">
      <alignment horizontal="center"/>
    </xf>
    <xf numFmtId="164" fontId="0" fillId="39" borderId="27" xfId="2" applyNumberFormat="1" applyFont="1" applyFill="1" applyBorder="1"/>
    <xf numFmtId="164" fontId="0" fillId="39" borderId="28" xfId="2" applyNumberFormat="1" applyFont="1" applyFill="1" applyBorder="1"/>
    <xf numFmtId="0" fontId="0" fillId="39" borderId="0" xfId="0" applyFill="1"/>
    <xf numFmtId="164" fontId="2" fillId="39" borderId="18" xfId="2" applyNumberFormat="1" applyFont="1" applyFill="1" applyBorder="1"/>
    <xf numFmtId="166" fontId="0" fillId="0" borderId="40" xfId="1" applyNumberFormat="1" applyFont="1" applyBorder="1"/>
    <xf numFmtId="166" fontId="0" fillId="0" borderId="38" xfId="1" applyNumberFormat="1" applyFont="1" applyBorder="1"/>
    <xf numFmtId="166" fontId="0" fillId="0" borderId="39" xfId="1" applyNumberFormat="1" applyFont="1" applyBorder="1"/>
    <xf numFmtId="0" fontId="2" fillId="37" borderId="46" xfId="0" applyFont="1" applyFill="1" applyBorder="1" applyAlignment="1">
      <alignment horizontal="center" wrapText="1"/>
    </xf>
    <xf numFmtId="164" fontId="0" fillId="38" borderId="31" xfId="2" applyNumberFormat="1" applyFont="1" applyFill="1" applyBorder="1"/>
    <xf numFmtId="164" fontId="0" fillId="38" borderId="29" xfId="2" applyNumberFormat="1" applyFont="1" applyFill="1" applyBorder="1"/>
    <xf numFmtId="164" fontId="0" fillId="38" borderId="27" xfId="2" applyNumberFormat="1" applyFont="1" applyFill="1" applyBorder="1"/>
    <xf numFmtId="169" fontId="2" fillId="0" borderId="32" xfId="0" applyNumberFormat="1" applyFont="1" applyBorder="1"/>
    <xf numFmtId="169" fontId="2" fillId="0" borderId="33" xfId="0" applyNumberFormat="1" applyFont="1" applyBorder="1"/>
    <xf numFmtId="164" fontId="2" fillId="0" borderId="34" xfId="2" applyNumberFormat="1" applyFont="1" applyBorder="1"/>
    <xf numFmtId="15" fontId="49" fillId="0" borderId="15" xfId="0" applyNumberFormat="1" applyFont="1" applyFill="1" applyBorder="1" applyAlignment="1" applyProtection="1">
      <alignment horizontal="left"/>
    </xf>
    <xf numFmtId="49" fontId="49" fillId="0" borderId="15" xfId="0" applyNumberFormat="1" applyFont="1" applyFill="1" applyBorder="1" applyAlignment="1" applyProtection="1">
      <alignment horizontal="left"/>
    </xf>
    <xf numFmtId="171" fontId="49" fillId="0" borderId="15" xfId="0" applyNumberFormat="1" applyFont="1" applyFill="1" applyBorder="1" applyAlignment="1" applyProtection="1">
      <alignment horizontal="right"/>
    </xf>
    <xf numFmtId="0" fontId="60" fillId="0" borderId="45" xfId="0" applyFont="1" applyFill="1" applyBorder="1" applyAlignment="1">
      <alignment horizontal="left" vertical="top"/>
    </xf>
    <xf numFmtId="0" fontId="56" fillId="0" borderId="15" xfId="0" applyFont="1" applyFill="1" applyBorder="1" applyAlignment="1">
      <alignment horizontal="right" vertical="center"/>
    </xf>
    <xf numFmtId="15" fontId="56" fillId="0" borderId="15" xfId="0" applyNumberFormat="1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61" fillId="0" borderId="0" xfId="0" applyFont="1"/>
    <xf numFmtId="169" fontId="0" fillId="0" borderId="23" xfId="1" applyNumberFormat="1" applyFont="1" applyFill="1" applyBorder="1"/>
    <xf numFmtId="169" fontId="0" fillId="0" borderId="52" xfId="1" applyNumberFormat="1" applyFont="1" applyFill="1" applyBorder="1"/>
    <xf numFmtId="169" fontId="0" fillId="0" borderId="13" xfId="1" applyNumberFormat="1" applyFont="1" applyBorder="1"/>
    <xf numFmtId="169" fontId="0" fillId="0" borderId="51" xfId="1" applyNumberFormat="1" applyFont="1" applyBorder="1"/>
    <xf numFmtId="169" fontId="0" fillId="0" borderId="38" xfId="1" applyNumberFormat="1" applyFont="1" applyFill="1" applyBorder="1"/>
    <xf numFmtId="0" fontId="0" fillId="0" borderId="31" xfId="0" applyFont="1" applyFill="1" applyBorder="1"/>
    <xf numFmtId="169" fontId="0" fillId="0" borderId="13" xfId="1" applyNumberFormat="1" applyFont="1" applyFill="1" applyBorder="1"/>
    <xf numFmtId="169" fontId="0" fillId="0" borderId="42" xfId="1" applyNumberFormat="1" applyFont="1" applyFill="1" applyBorder="1"/>
    <xf numFmtId="0" fontId="0" fillId="0" borderId="0" xfId="0"/>
    <xf numFmtId="0" fontId="2" fillId="37" borderId="34" xfId="0" quotePrefix="1" applyFont="1" applyFill="1" applyBorder="1" applyAlignment="1">
      <alignment horizontal="center"/>
    </xf>
    <xf numFmtId="169" fontId="0" fillId="0" borderId="53" xfId="1" applyNumberFormat="1" applyFont="1" applyFill="1" applyBorder="1"/>
    <xf numFmtId="164" fontId="0" fillId="41" borderId="29" xfId="2" applyNumberFormat="1" applyFont="1" applyFill="1" applyBorder="1"/>
    <xf numFmtId="164" fontId="0" fillId="41" borderId="27" xfId="2" applyNumberFormat="1" applyFont="1" applyFill="1" applyBorder="1"/>
    <xf numFmtId="164" fontId="0" fillId="41" borderId="28" xfId="2" applyNumberFormat="1" applyFont="1" applyFill="1" applyBorder="1"/>
    <xf numFmtId="164" fontId="2" fillId="41" borderId="34" xfId="2" applyNumberFormat="1" applyFont="1" applyFill="1" applyBorder="1"/>
    <xf numFmtId="171" fontId="50" fillId="0" borderId="30" xfId="0" applyNumberFormat="1" applyFont="1" applyBorder="1" applyAlignment="1">
      <alignment horizontal="right"/>
    </xf>
    <xf numFmtId="171" fontId="50" fillId="0" borderId="53" xfId="0" applyNumberFormat="1" applyFont="1" applyBorder="1" applyAlignment="1">
      <alignment horizontal="right"/>
    </xf>
    <xf numFmtId="171" fontId="50" fillId="0" borderId="22" xfId="0" applyNumberFormat="1" applyFont="1" applyBorder="1" applyAlignment="1">
      <alignment horizontal="right"/>
    </xf>
    <xf numFmtId="171" fontId="50" fillId="0" borderId="23" xfId="0" applyNumberFormat="1" applyFont="1" applyBorder="1" applyAlignment="1">
      <alignment horizontal="right"/>
    </xf>
    <xf numFmtId="4" fontId="56" fillId="0" borderId="22" xfId="0" applyNumberFormat="1" applyFont="1" applyBorder="1"/>
    <xf numFmtId="4" fontId="56" fillId="0" borderId="23" xfId="0" applyNumberFormat="1" applyFont="1" applyBorder="1"/>
    <xf numFmtId="4" fontId="58" fillId="0" borderId="22" xfId="0" applyNumberFormat="1" applyFont="1" applyBorder="1"/>
    <xf numFmtId="4" fontId="58" fillId="0" borderId="23" xfId="0" applyNumberFormat="1" applyFont="1" applyBorder="1"/>
    <xf numFmtId="4" fontId="56" fillId="0" borderId="22" xfId="0" applyNumberFormat="1" applyFont="1" applyFill="1" applyBorder="1" applyAlignment="1">
      <alignment horizontal="right" vertical="center"/>
    </xf>
    <xf numFmtId="4" fontId="56" fillId="0" borderId="23" xfId="0" applyNumberFormat="1" applyFont="1" applyFill="1" applyBorder="1" applyAlignment="1">
      <alignment horizontal="right" vertical="center"/>
    </xf>
    <xf numFmtId="4" fontId="56" fillId="0" borderId="22" xfId="0" applyNumberFormat="1" applyFont="1" applyFill="1" applyBorder="1" applyAlignment="1">
      <alignment horizontal="right"/>
    </xf>
    <xf numFmtId="4" fontId="56" fillId="0" borderId="23" xfId="0" applyNumberFormat="1" applyFont="1" applyFill="1" applyBorder="1" applyAlignment="1">
      <alignment horizontal="right"/>
    </xf>
    <xf numFmtId="171" fontId="50" fillId="0" borderId="22" xfId="0" applyNumberFormat="1" applyFont="1" applyFill="1" applyBorder="1" applyAlignment="1">
      <alignment horizontal="right"/>
    </xf>
    <xf numFmtId="171" fontId="50" fillId="0" borderId="23" xfId="0" applyNumberFormat="1" applyFont="1" applyFill="1" applyBorder="1" applyAlignment="1">
      <alignment horizontal="right"/>
    </xf>
    <xf numFmtId="4" fontId="56" fillId="0" borderId="22" xfId="0" applyNumberFormat="1" applyFont="1" applyFill="1" applyBorder="1"/>
    <xf numFmtId="4" fontId="56" fillId="0" borderId="23" xfId="0" applyNumberFormat="1" applyFont="1" applyFill="1" applyBorder="1"/>
    <xf numFmtId="4" fontId="58" fillId="0" borderId="22" xfId="0" applyNumberFormat="1" applyFont="1" applyFill="1" applyBorder="1"/>
    <xf numFmtId="4" fontId="58" fillId="0" borderId="23" xfId="0" applyNumberFormat="1" applyFont="1" applyFill="1" applyBorder="1"/>
    <xf numFmtId="4" fontId="56" fillId="0" borderId="22" xfId="0" applyNumberFormat="1" applyFont="1" applyFill="1" applyBorder="1" applyAlignment="1"/>
    <xf numFmtId="4" fontId="56" fillId="0" borderId="23" xfId="0" applyNumberFormat="1" applyFont="1" applyFill="1" applyBorder="1" applyAlignment="1"/>
    <xf numFmtId="4" fontId="58" fillId="0" borderId="22" xfId="0" applyNumberFormat="1" applyFont="1" applyFill="1" applyBorder="1" applyAlignment="1">
      <alignment horizontal="right" vertical="center"/>
    </xf>
    <xf numFmtId="4" fontId="58" fillId="0" borderId="23" xfId="0" applyNumberFormat="1" applyFont="1" applyFill="1" applyBorder="1" applyAlignment="1">
      <alignment horizontal="right" vertical="center"/>
    </xf>
    <xf numFmtId="174" fontId="65" fillId="38" borderId="19" xfId="0" applyNumberFormat="1" applyFont="1" applyFill="1" applyBorder="1"/>
    <xf numFmtId="174" fontId="65" fillId="38" borderId="21" xfId="0" applyNumberFormat="1" applyFont="1" applyFill="1" applyBorder="1"/>
    <xf numFmtId="174" fontId="65" fillId="38" borderId="30" xfId="0" applyNumberFormat="1" applyFont="1" applyFill="1" applyBorder="1"/>
    <xf numFmtId="174" fontId="65" fillId="38" borderId="53" xfId="0" applyNumberFormat="1" applyFont="1" applyFill="1" applyBorder="1"/>
    <xf numFmtId="171" fontId="0" fillId="38" borderId="19" xfId="0" applyNumberFormat="1" applyFont="1" applyFill="1" applyBorder="1"/>
    <xf numFmtId="171" fontId="0" fillId="38" borderId="22" xfId="0" applyNumberFormat="1" applyFont="1" applyFill="1" applyBorder="1"/>
    <xf numFmtId="171" fontId="49" fillId="39" borderId="30" xfId="0" applyNumberFormat="1" applyFont="1" applyFill="1" applyBorder="1" applyAlignment="1">
      <alignment horizontal="right"/>
    </xf>
    <xf numFmtId="171" fontId="49" fillId="39" borderId="53" xfId="0" applyNumberFormat="1" applyFont="1" applyFill="1" applyBorder="1" applyAlignment="1">
      <alignment horizontal="right"/>
    </xf>
    <xf numFmtId="171" fontId="49" fillId="39" borderId="22" xfId="0" applyNumberFormat="1" applyFont="1" applyFill="1" applyBorder="1" applyAlignment="1">
      <alignment horizontal="right"/>
    </xf>
    <xf numFmtId="171" fontId="49" fillId="39" borderId="23" xfId="0" applyNumberFormat="1" applyFont="1" applyFill="1" applyBorder="1" applyAlignment="1">
      <alignment horizontal="right"/>
    </xf>
    <xf numFmtId="4" fontId="56" fillId="39" borderId="22" xfId="0" applyNumberFormat="1" applyFont="1" applyFill="1" applyBorder="1"/>
    <xf numFmtId="4" fontId="56" fillId="39" borderId="23" xfId="0" applyNumberFormat="1" applyFont="1" applyFill="1" applyBorder="1"/>
    <xf numFmtId="4" fontId="56" fillId="39" borderId="22" xfId="0" applyNumberFormat="1" applyFont="1" applyFill="1" applyBorder="1" applyAlignment="1">
      <alignment horizontal="right" vertical="center"/>
    </xf>
    <xf numFmtId="4" fontId="56" fillId="39" borderId="23" xfId="0" applyNumberFormat="1" applyFont="1" applyFill="1" applyBorder="1" applyAlignment="1">
      <alignment horizontal="right" vertical="center"/>
    </xf>
    <xf numFmtId="15" fontId="49" fillId="39" borderId="27" xfId="0" applyNumberFormat="1" applyFont="1" applyFill="1" applyBorder="1" applyAlignment="1">
      <alignment horizontal="right"/>
    </xf>
    <xf numFmtId="4" fontId="56" fillId="0" borderId="22" xfId="0" applyNumberFormat="1" applyFont="1" applyBorder="1" applyAlignment="1"/>
    <xf numFmtId="4" fontId="56" fillId="0" borderId="23" xfId="0" applyNumberFormat="1" applyFont="1" applyBorder="1" applyAlignment="1"/>
    <xf numFmtId="171" fontId="0" fillId="38" borderId="21" xfId="0" applyNumberFormat="1" applyFont="1" applyFill="1" applyBorder="1"/>
    <xf numFmtId="171" fontId="0" fillId="38" borderId="23" xfId="0" applyNumberFormat="1" applyFont="1" applyFill="1" applyBorder="1"/>
    <xf numFmtId="0" fontId="0" fillId="39" borderId="27" xfId="0" applyFill="1" applyBorder="1"/>
    <xf numFmtId="164" fontId="0" fillId="0" borderId="31" xfId="2" applyNumberFormat="1" applyFont="1" applyFill="1" applyBorder="1" applyAlignment="1">
      <alignment horizontal="center"/>
    </xf>
    <xf numFmtId="164" fontId="0" fillId="0" borderId="27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8" xfId="2" applyNumberFormat="1" applyFont="1" applyFill="1" applyBorder="1" applyAlignment="1">
      <alignment horizontal="center"/>
    </xf>
    <xf numFmtId="164" fontId="0" fillId="0" borderId="28" xfId="2" applyNumberFormat="1" applyFont="1" applyFill="1" applyBorder="1" applyAlignment="1">
      <alignment horizontal="center"/>
    </xf>
    <xf numFmtId="49" fontId="64" fillId="0" borderId="15" xfId="0" applyNumberFormat="1" applyFont="1" applyFill="1" applyBorder="1" applyAlignment="1">
      <alignment horizontal="left"/>
    </xf>
    <xf numFmtId="15" fontId="64" fillId="0" borderId="15" xfId="0" applyNumberFormat="1" applyFont="1" applyFill="1" applyBorder="1" applyAlignment="1">
      <alignment horizontal="left"/>
    </xf>
    <xf numFmtId="2" fontId="57" fillId="0" borderId="15" xfId="1" applyNumberFormat="1" applyFont="1" applyBorder="1"/>
    <xf numFmtId="15" fontId="49" fillId="0" borderId="13" xfId="0" applyNumberFormat="1" applyFont="1" applyBorder="1" applyAlignment="1">
      <alignment horizontal="right"/>
    </xf>
    <xf numFmtId="171" fontId="50" fillId="0" borderId="21" xfId="0" applyNumberFormat="1" applyFont="1" applyBorder="1" applyAlignment="1">
      <alignment horizontal="right"/>
    </xf>
    <xf numFmtId="171" fontId="50" fillId="0" borderId="11" xfId="0" applyNumberFormat="1" applyFont="1" applyFill="1" applyBorder="1" applyAlignment="1">
      <alignment horizontal="right"/>
    </xf>
    <xf numFmtId="4" fontId="56" fillId="0" borderId="11" xfId="0" applyNumberFormat="1" applyFont="1" applyFill="1" applyBorder="1" applyAlignment="1">
      <alignment horizontal="right" vertical="center"/>
    </xf>
    <xf numFmtId="171" fontId="64" fillId="0" borderId="15" xfId="0" applyNumberFormat="1" applyFont="1" applyFill="1" applyBorder="1" applyAlignment="1">
      <alignment horizontal="right"/>
    </xf>
    <xf numFmtId="15" fontId="50" fillId="0" borderId="13" xfId="0" applyNumberFormat="1" applyFont="1" applyBorder="1" applyAlignment="1">
      <alignment horizontal="right"/>
    </xf>
    <xf numFmtId="4" fontId="56" fillId="0" borderId="11" xfId="0" applyNumberFormat="1" applyFont="1" applyFill="1" applyBorder="1" applyAlignment="1"/>
    <xf numFmtId="171" fontId="50" fillId="0" borderId="55" xfId="0" applyNumberFormat="1" applyFont="1" applyBorder="1" applyAlignment="1">
      <alignment horizontal="right"/>
    </xf>
    <xf numFmtId="4" fontId="58" fillId="42" borderId="53" xfId="0" applyNumberFormat="1" applyFont="1" applyFill="1" applyBorder="1" applyAlignment="1">
      <alignment horizontal="right" vertical="center"/>
    </xf>
    <xf numFmtId="15" fontId="50" fillId="0" borderId="52" xfId="0" applyNumberFormat="1" applyFont="1" applyBorder="1" applyAlignment="1">
      <alignment horizontal="right"/>
    </xf>
    <xf numFmtId="4" fontId="56" fillId="0" borderId="11" xfId="0" applyNumberFormat="1" applyFont="1" applyBorder="1"/>
    <xf numFmtId="4" fontId="58" fillId="0" borderId="11" xfId="0" applyNumberFormat="1" applyFont="1" applyFill="1" applyBorder="1"/>
    <xf numFmtId="15" fontId="49" fillId="0" borderId="52" xfId="0" applyNumberFormat="1" applyFont="1" applyBorder="1" applyAlignment="1">
      <alignment horizontal="right"/>
    </xf>
    <xf numFmtId="171" fontId="50" fillId="0" borderId="11" xfId="0" applyNumberFormat="1" applyFont="1" applyBorder="1" applyAlignment="1">
      <alignment horizontal="right"/>
    </xf>
    <xf numFmtId="171" fontId="50" fillId="0" borderId="19" xfId="0" applyNumberFormat="1" applyFont="1" applyBorder="1" applyAlignment="1">
      <alignment horizontal="right"/>
    </xf>
    <xf numFmtId="4" fontId="56" fillId="0" borderId="11" xfId="0" applyNumberFormat="1" applyFont="1" applyFill="1" applyBorder="1"/>
    <xf numFmtId="4" fontId="58" fillId="0" borderId="30" xfId="0" applyNumberFormat="1" applyFont="1" applyBorder="1"/>
    <xf numFmtId="0" fontId="0" fillId="0" borderId="0" xfId="0"/>
    <xf numFmtId="4" fontId="57" fillId="0" borderId="53" xfId="0" applyNumberFormat="1" applyFont="1" applyBorder="1"/>
    <xf numFmtId="4" fontId="57" fillId="0" borderId="22" xfId="0" applyNumberFormat="1" applyFont="1" applyBorder="1"/>
    <xf numFmtId="4" fontId="57" fillId="0" borderId="30" xfId="0" applyNumberFormat="1" applyFont="1" applyBorder="1"/>
    <xf numFmtId="4" fontId="57" fillId="0" borderId="23" xfId="0" applyNumberFormat="1" applyFont="1" applyBorder="1"/>
    <xf numFmtId="4" fontId="58" fillId="0" borderId="38" xfId="0" applyNumberFormat="1" applyFont="1" applyBorder="1"/>
    <xf numFmtId="4" fontId="57" fillId="0" borderId="11" xfId="0" applyNumberFormat="1" applyFont="1" applyBorder="1"/>
    <xf numFmtId="4" fontId="57" fillId="0" borderId="55" xfId="0" applyNumberFormat="1" applyFont="1" applyBorder="1"/>
    <xf numFmtId="171" fontId="50" fillId="0" borderId="42" xfId="0" applyNumberFormat="1" applyFont="1" applyBorder="1" applyAlignment="1">
      <alignment horizontal="right"/>
    </xf>
    <xf numFmtId="171" fontId="50" fillId="0" borderId="38" xfId="0" applyNumberFormat="1" applyFont="1" applyBorder="1" applyAlignment="1">
      <alignment horizontal="right"/>
    </xf>
    <xf numFmtId="171" fontId="50" fillId="0" borderId="38" xfId="0" applyNumberFormat="1" applyFont="1" applyFill="1" applyBorder="1" applyAlignment="1">
      <alignment horizontal="right"/>
    </xf>
    <xf numFmtId="4" fontId="56" fillId="0" borderId="38" xfId="0" applyNumberFormat="1" applyFont="1" applyFill="1" applyBorder="1"/>
    <xf numFmtId="4" fontId="58" fillId="0" borderId="38" xfId="0" applyNumberFormat="1" applyFont="1" applyFill="1" applyBorder="1"/>
    <xf numFmtId="4" fontId="56" fillId="0" borderId="38" xfId="0" applyNumberFormat="1" applyFont="1" applyFill="1" applyBorder="1" applyAlignment="1">
      <alignment horizontal="right" vertical="center"/>
    </xf>
    <xf numFmtId="4" fontId="56" fillId="0" borderId="38" xfId="0" applyNumberFormat="1" applyFont="1" applyBorder="1"/>
    <xf numFmtId="4" fontId="56" fillId="0" borderId="38" xfId="0" applyNumberFormat="1" applyFont="1" applyFill="1" applyBorder="1" applyAlignment="1"/>
    <xf numFmtId="4" fontId="58" fillId="0" borderId="11" xfId="0" applyNumberFormat="1" applyFont="1" applyBorder="1"/>
    <xf numFmtId="4" fontId="66" fillId="0" borderId="23" xfId="0" applyNumberFormat="1" applyFont="1" applyBorder="1"/>
    <xf numFmtId="4" fontId="57" fillId="39" borderId="30" xfId="0" applyNumberFormat="1" applyFont="1" applyFill="1" applyBorder="1"/>
    <xf numFmtId="4" fontId="57" fillId="39" borderId="53" xfId="0" applyNumberFormat="1" applyFont="1" applyFill="1" applyBorder="1"/>
    <xf numFmtId="4" fontId="57" fillId="39" borderId="23" xfId="0" applyNumberFormat="1" applyFont="1" applyFill="1" applyBorder="1"/>
    <xf numFmtId="171" fontId="49" fillId="0" borderId="15" xfId="0" applyNumberFormat="1" applyFont="1" applyFill="1" applyBorder="1" applyAlignment="1">
      <alignment horizontal="left"/>
    </xf>
    <xf numFmtId="10" fontId="67" fillId="0" borderId="0" xfId="2" applyNumberFormat="1" applyFont="1"/>
    <xf numFmtId="171" fontId="57" fillId="0" borderId="15" xfId="443" applyNumberFormat="1" applyFont="1" applyBorder="1"/>
    <xf numFmtId="0" fontId="0" fillId="0" borderId="0" xfId="0"/>
    <xf numFmtId="0" fontId="58" fillId="39" borderId="15" xfId="0" applyFont="1" applyFill="1" applyBorder="1" applyAlignment="1">
      <alignment horizontal="left"/>
    </xf>
    <xf numFmtId="169" fontId="2" fillId="38" borderId="41" xfId="0" applyNumberFormat="1" applyFont="1" applyFill="1" applyBorder="1"/>
    <xf numFmtId="164" fontId="0" fillId="0" borderId="40" xfId="2" applyNumberFormat="1" applyFont="1" applyBorder="1"/>
    <xf numFmtId="164" fontId="0" fillId="0" borderId="38" xfId="2" applyNumberFormat="1" applyFont="1" applyBorder="1"/>
    <xf numFmtId="164" fontId="0" fillId="0" borderId="39" xfId="2" applyNumberFormat="1" applyFont="1" applyBorder="1"/>
    <xf numFmtId="164" fontId="2" fillId="38" borderId="41" xfId="2" applyNumberFormat="1" applyFont="1" applyFill="1" applyBorder="1"/>
    <xf numFmtId="0" fontId="0" fillId="39" borderId="0" xfId="0" applyFill="1" applyBorder="1"/>
    <xf numFmtId="0" fontId="48" fillId="39" borderId="0" xfId="0" applyFont="1" applyFill="1" applyBorder="1"/>
    <xf numFmtId="0" fontId="2" fillId="39" borderId="0" xfId="0" applyFont="1" applyFill="1" applyBorder="1" applyAlignment="1">
      <alignment horizontal="center"/>
    </xf>
    <xf numFmtId="0" fontId="2" fillId="39" borderId="0" xfId="0" quotePrefix="1" applyFont="1" applyFill="1" applyBorder="1" applyAlignment="1">
      <alignment horizontal="center" wrapText="1"/>
    </xf>
    <xf numFmtId="164" fontId="0" fillId="39" borderId="0" xfId="2" applyNumberFormat="1" applyFont="1" applyFill="1" applyBorder="1"/>
    <xf numFmtId="164" fontId="2" fillId="39" borderId="0" xfId="2" applyNumberFormat="1" applyFont="1" applyFill="1" applyBorder="1"/>
    <xf numFmtId="0" fontId="2" fillId="43" borderId="41" xfId="0" quotePrefix="1" applyFont="1" applyFill="1" applyBorder="1" applyAlignment="1">
      <alignment horizontal="center"/>
    </xf>
    <xf numFmtId="17" fontId="2" fillId="43" borderId="41" xfId="0" quotePrefix="1" applyNumberFormat="1" applyFont="1" applyFill="1" applyBorder="1" applyAlignment="1">
      <alignment horizontal="center"/>
    </xf>
    <xf numFmtId="164" fontId="0" fillId="0" borderId="15" xfId="2" applyNumberFormat="1" applyFont="1" applyFill="1" applyBorder="1" applyAlignment="1">
      <alignment horizontal="center"/>
    </xf>
    <xf numFmtId="164" fontId="0" fillId="0" borderId="32" xfId="2" applyNumberFormat="1" applyFont="1" applyFill="1" applyBorder="1" applyAlignment="1">
      <alignment horizontal="center"/>
    </xf>
    <xf numFmtId="164" fontId="0" fillId="0" borderId="33" xfId="2" applyNumberFormat="1" applyFont="1" applyFill="1" applyBorder="1" applyAlignment="1">
      <alignment horizontal="center"/>
    </xf>
    <xf numFmtId="164" fontId="0" fillId="0" borderId="34" xfId="2" applyNumberFormat="1" applyFont="1" applyFill="1" applyBorder="1" applyAlignment="1">
      <alignment horizontal="center"/>
    </xf>
    <xf numFmtId="0" fontId="2" fillId="43" borderId="56" xfId="0" quotePrefix="1" applyFont="1" applyFill="1" applyBorder="1" applyAlignment="1">
      <alignment horizontal="center" wrapText="1"/>
    </xf>
    <xf numFmtId="0" fontId="2" fillId="43" borderId="57" xfId="0" quotePrefix="1" applyFont="1" applyFill="1" applyBorder="1" applyAlignment="1">
      <alignment horizontal="center" wrapText="1"/>
    </xf>
    <xf numFmtId="0" fontId="2" fillId="43" borderId="58" xfId="0" quotePrefix="1" applyFont="1" applyFill="1" applyBorder="1" applyAlignment="1">
      <alignment horizontal="center" wrapText="1"/>
    </xf>
    <xf numFmtId="164" fontId="0" fillId="0" borderId="19" xfId="2" applyNumberFormat="1" applyFont="1" applyFill="1" applyBorder="1" applyAlignment="1">
      <alignment horizontal="center"/>
    </xf>
    <xf numFmtId="164" fontId="0" fillId="0" borderId="20" xfId="2" applyNumberFormat="1" applyFont="1" applyFill="1" applyBorder="1" applyAlignment="1">
      <alignment horizontal="center"/>
    </xf>
    <xf numFmtId="164" fontId="0" fillId="0" borderId="21" xfId="2" applyNumberFormat="1" applyFont="1" applyFill="1" applyBorder="1" applyAlignment="1">
      <alignment horizontal="center"/>
    </xf>
    <xf numFmtId="164" fontId="0" fillId="0" borderId="22" xfId="2" applyNumberFormat="1" applyFont="1" applyFill="1" applyBorder="1" applyAlignment="1">
      <alignment horizontal="center"/>
    </xf>
    <xf numFmtId="164" fontId="0" fillId="0" borderId="24" xfId="2" applyNumberFormat="1" applyFont="1" applyFill="1" applyBorder="1" applyAlignment="1">
      <alignment horizontal="center"/>
    </xf>
    <xf numFmtId="164" fontId="0" fillId="0" borderId="25" xfId="2" applyNumberFormat="1" applyFont="1" applyFill="1" applyBorder="1" applyAlignment="1">
      <alignment horizontal="center"/>
    </xf>
    <xf numFmtId="164" fontId="0" fillId="0" borderId="26" xfId="2" applyNumberFormat="1" applyFont="1" applyFill="1" applyBorder="1" applyAlignment="1">
      <alignment horizontal="center"/>
    </xf>
    <xf numFmtId="0" fontId="52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169" fontId="2" fillId="38" borderId="59" xfId="0" applyNumberFormat="1" applyFont="1" applyFill="1" applyBorder="1"/>
    <xf numFmtId="10" fontId="2" fillId="38" borderId="41" xfId="2" applyNumberFormat="1" applyFont="1" applyFill="1" applyBorder="1"/>
    <xf numFmtId="0" fontId="2" fillId="43" borderId="44" xfId="0" quotePrefix="1" applyFont="1" applyFill="1" applyBorder="1" applyAlignment="1">
      <alignment horizontal="center"/>
    </xf>
    <xf numFmtId="0" fontId="0" fillId="39" borderId="29" xfId="0" applyFont="1" applyFill="1" applyBorder="1"/>
    <xf numFmtId="0" fontId="0" fillId="39" borderId="28" xfId="0" applyFill="1" applyBorder="1"/>
    <xf numFmtId="0" fontId="0" fillId="39" borderId="50" xfId="0" applyFont="1" applyFill="1" applyBorder="1"/>
    <xf numFmtId="0" fontId="0" fillId="39" borderId="13" xfId="0" applyFill="1" applyBorder="1"/>
    <xf numFmtId="0" fontId="0" fillId="39" borderId="51" xfId="0" applyFill="1" applyBorder="1"/>
    <xf numFmtId="0" fontId="2" fillId="39" borderId="37" xfId="0" applyFont="1" applyFill="1" applyBorder="1"/>
    <xf numFmtId="0" fontId="2" fillId="0" borderId="0" xfId="0" applyFont="1" applyFill="1" applyBorder="1" applyAlignment="1"/>
    <xf numFmtId="0" fontId="2" fillId="43" borderId="37" xfId="0" applyFont="1" applyFill="1" applyBorder="1" applyAlignment="1"/>
    <xf numFmtId="0" fontId="0" fillId="39" borderId="52" xfId="0" applyFont="1" applyFill="1" applyBorder="1"/>
    <xf numFmtId="0" fontId="2" fillId="43" borderId="32" xfId="0" applyFont="1" applyFill="1" applyBorder="1" applyAlignment="1">
      <alignment horizontal="center" wrapText="1"/>
    </xf>
    <xf numFmtId="0" fontId="2" fillId="43" borderId="33" xfId="0" applyFont="1" applyFill="1" applyBorder="1" applyAlignment="1">
      <alignment horizontal="center" wrapText="1"/>
    </xf>
    <xf numFmtId="0" fontId="2" fillId="43" borderId="41" xfId="0" applyFont="1" applyFill="1" applyBorder="1" applyAlignment="1">
      <alignment horizontal="center" wrapText="1"/>
    </xf>
    <xf numFmtId="0" fontId="2" fillId="43" borderId="46" xfId="0" applyFont="1" applyFill="1" applyBorder="1" applyAlignment="1">
      <alignment horizontal="center" wrapText="1"/>
    </xf>
    <xf numFmtId="169" fontId="0" fillId="39" borderId="30" xfId="1" applyNumberFormat="1" applyFont="1" applyFill="1" applyBorder="1" applyAlignment="1">
      <alignment horizontal="center"/>
    </xf>
    <xf numFmtId="169" fontId="0" fillId="39" borderId="49" xfId="1" applyNumberFormat="1" applyFont="1" applyFill="1" applyBorder="1" applyAlignment="1">
      <alignment horizontal="center"/>
    </xf>
    <xf numFmtId="169" fontId="0" fillId="39" borderId="42" xfId="0" applyNumberFormat="1" applyFill="1" applyBorder="1" applyAlignment="1">
      <alignment horizontal="center"/>
    </xf>
    <xf numFmtId="169" fontId="0" fillId="39" borderId="22" xfId="1" applyNumberFormat="1" applyFont="1" applyFill="1" applyBorder="1" applyAlignment="1">
      <alignment horizontal="center"/>
    </xf>
    <xf numFmtId="169" fontId="0" fillId="39" borderId="15" xfId="1" applyNumberFormat="1" applyFont="1" applyFill="1" applyBorder="1" applyAlignment="1">
      <alignment horizontal="center"/>
    </xf>
    <xf numFmtId="169" fontId="0" fillId="39" borderId="38" xfId="0" applyNumberFormat="1" applyFill="1" applyBorder="1" applyAlignment="1">
      <alignment horizontal="center"/>
    </xf>
    <xf numFmtId="169" fontId="0" fillId="39" borderId="24" xfId="1" applyNumberFormat="1" applyFont="1" applyFill="1" applyBorder="1" applyAlignment="1">
      <alignment horizontal="center"/>
    </xf>
    <xf numFmtId="169" fontId="0" fillId="39" borderId="25" xfId="1" applyNumberFormat="1" applyFont="1" applyFill="1" applyBorder="1" applyAlignment="1">
      <alignment horizontal="center"/>
    </xf>
    <xf numFmtId="169" fontId="0" fillId="39" borderId="39" xfId="0" applyNumberFormat="1" applyFill="1" applyBorder="1" applyAlignment="1">
      <alignment horizontal="center"/>
    </xf>
    <xf numFmtId="169" fontId="0" fillId="39" borderId="32" xfId="0" applyNumberFormat="1" applyFill="1" applyBorder="1" applyAlignment="1">
      <alignment horizontal="center"/>
    </xf>
    <xf numFmtId="169" fontId="0" fillId="39" borderId="33" xfId="0" applyNumberFormat="1" applyFill="1" applyBorder="1" applyAlignment="1">
      <alignment horizontal="center"/>
    </xf>
    <xf numFmtId="169" fontId="0" fillId="39" borderId="41" xfId="0" applyNumberFormat="1" applyFill="1" applyBorder="1" applyAlignment="1">
      <alignment horizontal="center"/>
    </xf>
    <xf numFmtId="166" fontId="0" fillId="39" borderId="38" xfId="1" applyNumberFormat="1" applyFont="1" applyFill="1" applyBorder="1"/>
    <xf numFmtId="164" fontId="0" fillId="39" borderId="38" xfId="2" applyNumberFormat="1" applyFont="1" applyFill="1" applyBorder="1"/>
    <xf numFmtId="164" fontId="0" fillId="39" borderId="23" xfId="2" applyNumberFormat="1" applyFont="1" applyFill="1" applyBorder="1"/>
    <xf numFmtId="0" fontId="0" fillId="0" borderId="0" xfId="0" applyBorder="1"/>
    <xf numFmtId="10" fontId="57" fillId="39" borderId="53" xfId="2" applyNumberFormat="1" applyFont="1" applyFill="1" applyBorder="1"/>
    <xf numFmtId="0" fontId="2" fillId="36" borderId="15" xfId="0" applyFont="1" applyFill="1" applyBorder="1" applyAlignment="1">
      <alignment horizontal="center" wrapText="1"/>
    </xf>
    <xf numFmtId="166" fontId="0" fillId="0" borderId="38" xfId="1" applyNumberFormat="1" applyFont="1" applyFill="1" applyBorder="1"/>
    <xf numFmtId="0" fontId="70" fillId="0" borderId="0" xfId="0" applyFont="1"/>
    <xf numFmtId="166" fontId="0" fillId="0" borderId="39" xfId="1" applyNumberFormat="1" applyFont="1" applyFill="1" applyBorder="1"/>
    <xf numFmtId="169" fontId="2" fillId="38" borderId="41" xfId="1" applyNumberFormat="1" applyFont="1" applyFill="1" applyBorder="1"/>
    <xf numFmtId="164" fontId="0" fillId="39" borderId="39" xfId="2" applyNumberFormat="1" applyFont="1" applyFill="1" applyBorder="1"/>
    <xf numFmtId="164" fontId="0" fillId="39" borderId="26" xfId="2" applyNumberFormat="1" applyFont="1" applyFill="1" applyBorder="1"/>
    <xf numFmtId="0" fontId="2" fillId="43" borderId="43" xfId="0" applyFont="1" applyFill="1" applyBorder="1" applyAlignment="1">
      <alignment horizontal="center"/>
    </xf>
    <xf numFmtId="0" fontId="2" fillId="43" borderId="37" xfId="0" quotePrefix="1" applyFont="1" applyFill="1" applyBorder="1" applyAlignment="1">
      <alignment horizontal="center"/>
    </xf>
    <xf numFmtId="17" fontId="2" fillId="43" borderId="34" xfId="0" quotePrefix="1" applyNumberFormat="1" applyFont="1" applyFill="1" applyBorder="1" applyAlignment="1">
      <alignment horizontal="center"/>
    </xf>
    <xf numFmtId="164" fontId="0" fillId="0" borderId="40" xfId="2" applyNumberFormat="1" applyFont="1" applyFill="1" applyBorder="1" applyAlignment="1">
      <alignment horizontal="center"/>
    </xf>
    <xf numFmtId="164" fontId="0" fillId="0" borderId="38" xfId="2" applyNumberFormat="1" applyFont="1" applyFill="1" applyBorder="1" applyAlignment="1">
      <alignment horizontal="center"/>
    </xf>
    <xf numFmtId="164" fontId="0" fillId="0" borderId="39" xfId="2" applyNumberFormat="1" applyFont="1" applyFill="1" applyBorder="1" applyAlignment="1">
      <alignment horizontal="center"/>
    </xf>
    <xf numFmtId="164" fontId="0" fillId="0" borderId="41" xfId="2" applyNumberFormat="1" applyFont="1" applyFill="1" applyBorder="1" applyAlignment="1">
      <alignment horizontal="center"/>
    </xf>
    <xf numFmtId="0" fontId="2" fillId="0" borderId="37" xfId="0" applyFont="1" applyBorder="1"/>
    <xf numFmtId="0" fontId="68" fillId="37" borderId="33" xfId="0" applyFont="1" applyFill="1" applyBorder="1" applyAlignment="1">
      <alignment horizontal="center"/>
    </xf>
    <xf numFmtId="169" fontId="4" fillId="40" borderId="20" xfId="1" applyNumberFormat="1" applyFont="1" applyFill="1" applyBorder="1"/>
    <xf numFmtId="169" fontId="4" fillId="0" borderId="15" xfId="1" applyNumberFormat="1" applyFont="1" applyBorder="1"/>
    <xf numFmtId="169" fontId="4" fillId="40" borderId="15" xfId="1" applyNumberFormat="1" applyFont="1" applyFill="1" applyBorder="1"/>
    <xf numFmtId="169" fontId="4" fillId="0" borderId="25" xfId="1" applyNumberFormat="1" applyFont="1" applyBorder="1"/>
    <xf numFmtId="169" fontId="68" fillId="38" borderId="33" xfId="0" applyNumberFormat="1" applyFont="1" applyFill="1" applyBorder="1"/>
    <xf numFmtId="0" fontId="2" fillId="37" borderId="60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 wrapText="1"/>
    </xf>
    <xf numFmtId="0" fontId="2" fillId="37" borderId="61" xfId="0" applyFont="1" applyFill="1" applyBorder="1" applyAlignment="1">
      <alignment horizontal="center" wrapText="1"/>
    </xf>
    <xf numFmtId="0" fontId="2" fillId="43" borderId="43" xfId="0" applyFont="1" applyFill="1" applyBorder="1" applyAlignment="1">
      <alignment horizontal="center"/>
    </xf>
    <xf numFmtId="15" fontId="71" fillId="37" borderId="15" xfId="0" applyNumberFormat="1" applyFont="1" applyFill="1" applyBorder="1" applyAlignment="1">
      <alignment horizontal="center"/>
    </xf>
    <xf numFmtId="49" fontId="71" fillId="37" borderId="15" xfId="0" applyNumberFormat="1" applyFont="1" applyFill="1" applyBorder="1" applyAlignment="1">
      <alignment horizontal="center"/>
    </xf>
    <xf numFmtId="171" fontId="71" fillId="37" borderId="15" xfId="0" applyNumberFormat="1" applyFont="1" applyFill="1" applyBorder="1" applyAlignment="1">
      <alignment horizontal="center"/>
    </xf>
    <xf numFmtId="10" fontId="2" fillId="38" borderId="33" xfId="2" applyNumberFormat="1" applyFont="1" applyFill="1" applyBorder="1" applyAlignment="1">
      <alignment horizontal="right"/>
    </xf>
    <xf numFmtId="164" fontId="72" fillId="45" borderId="34" xfId="2" applyNumberFormat="1" applyFont="1" applyFill="1" applyBorder="1" applyAlignment="1">
      <alignment horizontal="right"/>
    </xf>
    <xf numFmtId="169" fontId="72" fillId="45" borderId="41" xfId="1" applyNumberFormat="1" applyFont="1" applyFill="1" applyBorder="1"/>
    <xf numFmtId="0" fontId="0" fillId="35" borderId="13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0" fontId="2" fillId="37" borderId="43" xfId="0" applyFont="1" applyFill="1" applyBorder="1" applyAlignment="1">
      <alignment horizontal="center"/>
    </xf>
    <xf numFmtId="0" fontId="42" fillId="44" borderId="46" xfId="0" applyFont="1" applyFill="1" applyBorder="1" applyAlignment="1">
      <alignment horizontal="center" vertical="center" wrapText="1"/>
    </xf>
    <xf numFmtId="0" fontId="42" fillId="44" borderId="47" xfId="0" applyFont="1" applyFill="1" applyBorder="1" applyAlignment="1">
      <alignment horizontal="center" vertical="center" wrapText="1"/>
    </xf>
    <xf numFmtId="0" fontId="2" fillId="44" borderId="46" xfId="0" applyFont="1" applyFill="1" applyBorder="1" applyAlignment="1">
      <alignment horizontal="center" vertical="center"/>
    </xf>
    <xf numFmtId="0" fontId="2" fillId="44" borderId="47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43" borderId="37" xfId="0" applyFont="1" applyFill="1" applyBorder="1" applyAlignment="1">
      <alignment horizontal="center"/>
    </xf>
    <xf numFmtId="0" fontId="2" fillId="43" borderId="44" xfId="0" applyFont="1" applyFill="1" applyBorder="1" applyAlignment="1">
      <alignment horizontal="center"/>
    </xf>
    <xf numFmtId="0" fontId="2" fillId="43" borderId="43" xfId="0" applyFont="1" applyFill="1" applyBorder="1" applyAlignment="1">
      <alignment horizontal="center"/>
    </xf>
    <xf numFmtId="0" fontId="2" fillId="43" borderId="46" xfId="0" applyFont="1" applyFill="1" applyBorder="1" applyAlignment="1">
      <alignment horizontal="center"/>
    </xf>
    <xf numFmtId="0" fontId="2" fillId="43" borderId="47" xfId="0" applyFont="1" applyFill="1" applyBorder="1" applyAlignment="1">
      <alignment horizontal="center"/>
    </xf>
    <xf numFmtId="0" fontId="42" fillId="37" borderId="46" xfId="0" quotePrefix="1" applyFont="1" applyFill="1" applyBorder="1" applyAlignment="1">
      <alignment horizontal="center" vertical="center" wrapText="1"/>
    </xf>
    <xf numFmtId="0" fontId="42" fillId="37" borderId="47" xfId="0" applyFont="1" applyFill="1" applyBorder="1" applyAlignment="1">
      <alignment horizontal="center" vertical="center" wrapText="1"/>
    </xf>
    <xf numFmtId="169" fontId="0" fillId="0" borderId="10" xfId="1" applyNumberFormat="1" applyFont="1" applyBorder="1" applyAlignment="1">
      <alignment horizontal="right" vertical="center"/>
    </xf>
    <xf numFmtId="169" fontId="0" fillId="0" borderId="48" xfId="1" applyNumberFormat="1" applyFont="1" applyBorder="1" applyAlignment="1">
      <alignment horizontal="right" vertical="center"/>
    </xf>
    <xf numFmtId="169" fontId="0" fillId="0" borderId="49" xfId="1" applyNumberFormat="1" applyFont="1" applyBorder="1" applyAlignment="1">
      <alignment horizontal="right" vertical="center"/>
    </xf>
    <xf numFmtId="169" fontId="0" fillId="0" borderId="10" xfId="2" applyNumberFormat="1" applyFont="1" applyBorder="1" applyAlignment="1">
      <alignment horizontal="right" vertical="center"/>
    </xf>
    <xf numFmtId="169" fontId="0" fillId="0" borderId="48" xfId="2" applyNumberFormat="1" applyFont="1" applyBorder="1" applyAlignment="1">
      <alignment horizontal="right" vertical="center"/>
    </xf>
    <xf numFmtId="169" fontId="0" fillId="0" borderId="49" xfId="2" applyNumberFormat="1" applyFont="1" applyBorder="1" applyAlignment="1">
      <alignment horizontal="right" vertical="center"/>
    </xf>
    <xf numFmtId="164" fontId="0" fillId="0" borderId="10" xfId="2" applyNumberFormat="1" applyFont="1" applyBorder="1" applyAlignment="1">
      <alignment horizontal="right" vertical="center"/>
    </xf>
    <xf numFmtId="164" fontId="0" fillId="0" borderId="48" xfId="2" applyNumberFormat="1" applyFont="1" applyBorder="1" applyAlignment="1">
      <alignment horizontal="right" vertical="center"/>
    </xf>
    <xf numFmtId="164" fontId="0" fillId="0" borderId="49" xfId="2" applyNumberFormat="1" applyFont="1" applyBorder="1" applyAlignment="1">
      <alignment horizontal="right" vertical="center"/>
    </xf>
    <xf numFmtId="0" fontId="2" fillId="37" borderId="50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37" borderId="46" xfId="0" applyFont="1" applyFill="1" applyBorder="1" applyAlignment="1">
      <alignment horizontal="center" wrapText="1"/>
    </xf>
    <xf numFmtId="0" fontId="2" fillId="37" borderId="47" xfId="0" applyFont="1" applyFill="1" applyBorder="1" applyAlignment="1">
      <alignment horizontal="center" wrapText="1"/>
    </xf>
  </cellXfs>
  <cellStyles count="444">
    <cellStyle name="20% - Accent1" xfId="20" builtinId="30" customBuiltin="1"/>
    <cellStyle name="20% - Accent1 2" xfId="201" xr:uid="{00000000-0005-0000-0000-000001000000}"/>
    <cellStyle name="20% - Accent1 3" xfId="202" xr:uid="{00000000-0005-0000-0000-000002000000}"/>
    <cellStyle name="20% - Accent1 4" xfId="203" xr:uid="{00000000-0005-0000-0000-000003000000}"/>
    <cellStyle name="20% - Accent1 5" xfId="204" xr:uid="{00000000-0005-0000-0000-000004000000}"/>
    <cellStyle name="20% - Accent2" xfId="23" builtinId="34" customBuiltin="1"/>
    <cellStyle name="20% - Accent2 2" xfId="205" xr:uid="{00000000-0005-0000-0000-000006000000}"/>
    <cellStyle name="20% - Accent2 3" xfId="206" xr:uid="{00000000-0005-0000-0000-000007000000}"/>
    <cellStyle name="20% - Accent2 4" xfId="207" xr:uid="{00000000-0005-0000-0000-000008000000}"/>
    <cellStyle name="20% - Accent2 5" xfId="208" xr:uid="{00000000-0005-0000-0000-000009000000}"/>
    <cellStyle name="20% - Accent3" xfId="26" builtinId="38" customBuiltin="1"/>
    <cellStyle name="20% - Accent3 2" xfId="209" xr:uid="{00000000-0005-0000-0000-00000B000000}"/>
    <cellStyle name="20% - Accent3 3" xfId="210" xr:uid="{00000000-0005-0000-0000-00000C000000}"/>
    <cellStyle name="20% - Accent3 4" xfId="211" xr:uid="{00000000-0005-0000-0000-00000D000000}"/>
    <cellStyle name="20% - Accent3 5" xfId="212" xr:uid="{00000000-0005-0000-0000-00000E000000}"/>
    <cellStyle name="20% - Accent4" xfId="29" builtinId="42" customBuiltin="1"/>
    <cellStyle name="20% - Accent4 2" xfId="213" xr:uid="{00000000-0005-0000-0000-000010000000}"/>
    <cellStyle name="20% - Accent4 3" xfId="214" xr:uid="{00000000-0005-0000-0000-000011000000}"/>
    <cellStyle name="20% - Accent4 4" xfId="215" xr:uid="{00000000-0005-0000-0000-000012000000}"/>
    <cellStyle name="20% - Accent4 5" xfId="216" xr:uid="{00000000-0005-0000-0000-000013000000}"/>
    <cellStyle name="20% - Accent5" xfId="32" builtinId="46" customBuiltin="1"/>
    <cellStyle name="20% - Accent5 2" xfId="217" xr:uid="{00000000-0005-0000-0000-000015000000}"/>
    <cellStyle name="20% - Accent5 3" xfId="218" xr:uid="{00000000-0005-0000-0000-000016000000}"/>
    <cellStyle name="20% - Accent5 4" xfId="219" xr:uid="{00000000-0005-0000-0000-000017000000}"/>
    <cellStyle name="20% - Accent5 5" xfId="220" xr:uid="{00000000-0005-0000-0000-000018000000}"/>
    <cellStyle name="20% - Accent6" xfId="35" builtinId="50" customBuiltin="1"/>
    <cellStyle name="20% - Accent6 2" xfId="221" xr:uid="{00000000-0005-0000-0000-00001A000000}"/>
    <cellStyle name="20% - Accent6 3" xfId="222" xr:uid="{00000000-0005-0000-0000-00001B000000}"/>
    <cellStyle name="20% - Accent6 4" xfId="223" xr:uid="{00000000-0005-0000-0000-00001C000000}"/>
    <cellStyle name="20% - Accent6 5" xfId="224" xr:uid="{00000000-0005-0000-0000-00001D000000}"/>
    <cellStyle name="40% - Accent1" xfId="21" builtinId="31" customBuiltin="1"/>
    <cellStyle name="40% - Accent1 2" xfId="225" xr:uid="{00000000-0005-0000-0000-00001F000000}"/>
    <cellStyle name="40% - Accent1 3" xfId="226" xr:uid="{00000000-0005-0000-0000-000020000000}"/>
    <cellStyle name="40% - Accent1 4" xfId="227" xr:uid="{00000000-0005-0000-0000-000021000000}"/>
    <cellStyle name="40% - Accent1 5" xfId="228" xr:uid="{00000000-0005-0000-0000-000022000000}"/>
    <cellStyle name="40% - Accent2" xfId="24" builtinId="35" customBuiltin="1"/>
    <cellStyle name="40% - Accent2 2" xfId="229" xr:uid="{00000000-0005-0000-0000-000024000000}"/>
    <cellStyle name="40% - Accent2 3" xfId="230" xr:uid="{00000000-0005-0000-0000-000025000000}"/>
    <cellStyle name="40% - Accent2 4" xfId="231" xr:uid="{00000000-0005-0000-0000-000026000000}"/>
    <cellStyle name="40% - Accent2 5" xfId="232" xr:uid="{00000000-0005-0000-0000-000027000000}"/>
    <cellStyle name="40% - Accent3" xfId="27" builtinId="39" customBuiltin="1"/>
    <cellStyle name="40% - Accent3 2" xfId="233" xr:uid="{00000000-0005-0000-0000-000029000000}"/>
    <cellStyle name="40% - Accent3 3" xfId="234" xr:uid="{00000000-0005-0000-0000-00002A000000}"/>
    <cellStyle name="40% - Accent3 4" xfId="235" xr:uid="{00000000-0005-0000-0000-00002B000000}"/>
    <cellStyle name="40% - Accent3 5" xfId="236" xr:uid="{00000000-0005-0000-0000-00002C000000}"/>
    <cellStyle name="40% - Accent4" xfId="30" builtinId="43" customBuiltin="1"/>
    <cellStyle name="40% - Accent4 2" xfId="237" xr:uid="{00000000-0005-0000-0000-00002E000000}"/>
    <cellStyle name="40% - Accent4 3" xfId="238" xr:uid="{00000000-0005-0000-0000-00002F000000}"/>
    <cellStyle name="40% - Accent4 4" xfId="239" xr:uid="{00000000-0005-0000-0000-000030000000}"/>
    <cellStyle name="40% - Accent4 5" xfId="240" xr:uid="{00000000-0005-0000-0000-000031000000}"/>
    <cellStyle name="40% - Accent5" xfId="33" builtinId="47" customBuiltin="1"/>
    <cellStyle name="40% - Accent5 2" xfId="241" xr:uid="{00000000-0005-0000-0000-000033000000}"/>
    <cellStyle name="40% - Accent5 3" xfId="242" xr:uid="{00000000-0005-0000-0000-000034000000}"/>
    <cellStyle name="40% - Accent5 4" xfId="243" xr:uid="{00000000-0005-0000-0000-000035000000}"/>
    <cellStyle name="40% - Accent5 5" xfId="244" xr:uid="{00000000-0005-0000-0000-000036000000}"/>
    <cellStyle name="40% - Accent6" xfId="36" builtinId="51" customBuiltin="1"/>
    <cellStyle name="40% - Accent6 2" xfId="245" xr:uid="{00000000-0005-0000-0000-000038000000}"/>
    <cellStyle name="40% - Accent6 3" xfId="246" xr:uid="{00000000-0005-0000-0000-000039000000}"/>
    <cellStyle name="40% - Accent6 4" xfId="247" xr:uid="{00000000-0005-0000-0000-00003A000000}"/>
    <cellStyle name="40% - Accent6 5" xfId="248" xr:uid="{00000000-0005-0000-0000-00003B000000}"/>
    <cellStyle name="60% - Accent1" xfId="437" builtinId="32" customBuiltin="1"/>
    <cellStyle name="60% - Accent1 2" xfId="249" xr:uid="{00000000-0005-0000-0000-00003C000000}"/>
    <cellStyle name="60% - Accent1 3" xfId="250" xr:uid="{00000000-0005-0000-0000-00003D000000}"/>
    <cellStyle name="60% - Accent1 4" xfId="251" xr:uid="{00000000-0005-0000-0000-00003E000000}"/>
    <cellStyle name="60% - Accent1 5" xfId="252" xr:uid="{00000000-0005-0000-0000-00003F000000}"/>
    <cellStyle name="60% - Accent1 6" xfId="424" xr:uid="{00000000-0005-0000-0000-000040000000}"/>
    <cellStyle name="60% - Accent2" xfId="438" builtinId="36" customBuiltin="1"/>
    <cellStyle name="60% - Accent2 2" xfId="253" xr:uid="{00000000-0005-0000-0000-000041000000}"/>
    <cellStyle name="60% - Accent2 3" xfId="254" xr:uid="{00000000-0005-0000-0000-000042000000}"/>
    <cellStyle name="60% - Accent2 4" xfId="255" xr:uid="{00000000-0005-0000-0000-000043000000}"/>
    <cellStyle name="60% - Accent2 5" xfId="256" xr:uid="{00000000-0005-0000-0000-000044000000}"/>
    <cellStyle name="60% - Accent2 6" xfId="425" xr:uid="{00000000-0005-0000-0000-000045000000}"/>
    <cellStyle name="60% - Accent3" xfId="439" builtinId="40" customBuiltin="1"/>
    <cellStyle name="60% - Accent3 2" xfId="257" xr:uid="{00000000-0005-0000-0000-000046000000}"/>
    <cellStyle name="60% - Accent3 3" xfId="258" xr:uid="{00000000-0005-0000-0000-000047000000}"/>
    <cellStyle name="60% - Accent3 4" xfId="259" xr:uid="{00000000-0005-0000-0000-000048000000}"/>
    <cellStyle name="60% - Accent3 5" xfId="260" xr:uid="{00000000-0005-0000-0000-000049000000}"/>
    <cellStyle name="60% - Accent3 6" xfId="426" xr:uid="{00000000-0005-0000-0000-00004A000000}"/>
    <cellStyle name="60% - Accent4" xfId="440" builtinId="44" customBuiltin="1"/>
    <cellStyle name="60% - Accent4 2" xfId="261" xr:uid="{00000000-0005-0000-0000-00004B000000}"/>
    <cellStyle name="60% - Accent4 3" xfId="262" xr:uid="{00000000-0005-0000-0000-00004C000000}"/>
    <cellStyle name="60% - Accent4 4" xfId="263" xr:uid="{00000000-0005-0000-0000-00004D000000}"/>
    <cellStyle name="60% - Accent4 5" xfId="264" xr:uid="{00000000-0005-0000-0000-00004E000000}"/>
    <cellStyle name="60% - Accent4 6" xfId="427" xr:uid="{00000000-0005-0000-0000-00004F000000}"/>
    <cellStyle name="60% - Accent5" xfId="441" builtinId="48" customBuiltin="1"/>
    <cellStyle name="60% - Accent5 2" xfId="265" xr:uid="{00000000-0005-0000-0000-000050000000}"/>
    <cellStyle name="60% - Accent5 3" xfId="266" xr:uid="{00000000-0005-0000-0000-000051000000}"/>
    <cellStyle name="60% - Accent5 4" xfId="267" xr:uid="{00000000-0005-0000-0000-000052000000}"/>
    <cellStyle name="60% - Accent5 5" xfId="268" xr:uid="{00000000-0005-0000-0000-000053000000}"/>
    <cellStyle name="60% - Accent5 6" xfId="428" xr:uid="{00000000-0005-0000-0000-000054000000}"/>
    <cellStyle name="60% - Accent6" xfId="442" builtinId="52" customBuiltin="1"/>
    <cellStyle name="60% - Accent6 2" xfId="269" xr:uid="{00000000-0005-0000-0000-000055000000}"/>
    <cellStyle name="60% - Accent6 3" xfId="270" xr:uid="{00000000-0005-0000-0000-000056000000}"/>
    <cellStyle name="60% - Accent6 4" xfId="271" xr:uid="{00000000-0005-0000-0000-000057000000}"/>
    <cellStyle name="60% - Accent6 5" xfId="272" xr:uid="{00000000-0005-0000-0000-000058000000}"/>
    <cellStyle name="60% - Accent6 6" xfId="429" xr:uid="{00000000-0005-0000-0000-000059000000}"/>
    <cellStyle name="Accent1" xfId="19" builtinId="29" customBuiltin="1"/>
    <cellStyle name="Accent1 2" xfId="273" xr:uid="{00000000-0005-0000-0000-00005B000000}"/>
    <cellStyle name="Accent1 3" xfId="274" xr:uid="{00000000-0005-0000-0000-00005C000000}"/>
    <cellStyle name="Accent1 4" xfId="275" xr:uid="{00000000-0005-0000-0000-00005D000000}"/>
    <cellStyle name="Accent1 5" xfId="276" xr:uid="{00000000-0005-0000-0000-00005E000000}"/>
    <cellStyle name="Accent1 6" xfId="277" xr:uid="{00000000-0005-0000-0000-00005F000000}"/>
    <cellStyle name="Accent2" xfId="22" builtinId="33" customBuiltin="1"/>
    <cellStyle name="Accent2 2" xfId="278" xr:uid="{00000000-0005-0000-0000-000061000000}"/>
    <cellStyle name="Accent2 2 5" xfId="279" xr:uid="{00000000-0005-0000-0000-000062000000}"/>
    <cellStyle name="Accent2 3" xfId="280" xr:uid="{00000000-0005-0000-0000-000063000000}"/>
    <cellStyle name="Accent2 4" xfId="199" xr:uid="{00000000-0005-0000-0000-000064000000}"/>
    <cellStyle name="Accent2 5" xfId="281" xr:uid="{00000000-0005-0000-0000-000065000000}"/>
    <cellStyle name="Accent3" xfId="25" builtinId="37" customBuiltin="1"/>
    <cellStyle name="Accent3 2" xfId="282" xr:uid="{00000000-0005-0000-0000-000067000000}"/>
    <cellStyle name="Accent3 3" xfId="283" xr:uid="{00000000-0005-0000-0000-000068000000}"/>
    <cellStyle name="Accent3 4" xfId="284" xr:uid="{00000000-0005-0000-0000-000069000000}"/>
    <cellStyle name="Accent3 5" xfId="285" xr:uid="{00000000-0005-0000-0000-00006A000000}"/>
    <cellStyle name="Accent3 6" xfId="286" xr:uid="{00000000-0005-0000-0000-00006B000000}"/>
    <cellStyle name="Accent4" xfId="28" builtinId="41" customBuiltin="1"/>
    <cellStyle name="Accent4 2" xfId="287" xr:uid="{00000000-0005-0000-0000-00006D000000}"/>
    <cellStyle name="Accent4 3" xfId="288" xr:uid="{00000000-0005-0000-0000-00006E000000}"/>
    <cellStyle name="Accent4 4" xfId="289" xr:uid="{00000000-0005-0000-0000-00006F000000}"/>
    <cellStyle name="Accent4 5" xfId="290" xr:uid="{00000000-0005-0000-0000-000070000000}"/>
    <cellStyle name="Accent5" xfId="31" builtinId="45" customBuiltin="1"/>
    <cellStyle name="Accent5 2" xfId="291" xr:uid="{00000000-0005-0000-0000-000072000000}"/>
    <cellStyle name="Accent5 3" xfId="292" xr:uid="{00000000-0005-0000-0000-000073000000}"/>
    <cellStyle name="Accent5 4" xfId="293" xr:uid="{00000000-0005-0000-0000-000074000000}"/>
    <cellStyle name="Accent5 5" xfId="294" xr:uid="{00000000-0005-0000-0000-000075000000}"/>
    <cellStyle name="Accent6" xfId="34" builtinId="49" customBuiltin="1"/>
    <cellStyle name="Accent6 2" xfId="295" xr:uid="{00000000-0005-0000-0000-000077000000}"/>
    <cellStyle name="Accent6 3" xfId="296" xr:uid="{00000000-0005-0000-0000-000078000000}"/>
    <cellStyle name="Accent6 4" xfId="297" xr:uid="{00000000-0005-0000-0000-000079000000}"/>
    <cellStyle name="Accent6 5" xfId="298" xr:uid="{00000000-0005-0000-0000-00007A000000}"/>
    <cellStyle name="Bad" xfId="10" builtinId="27" customBuiltin="1"/>
    <cellStyle name="Bad 2" xfId="299" xr:uid="{00000000-0005-0000-0000-00007C000000}"/>
    <cellStyle name="Bad 3" xfId="300" xr:uid="{00000000-0005-0000-0000-00007D000000}"/>
    <cellStyle name="Bad 4" xfId="301" xr:uid="{00000000-0005-0000-0000-00007E000000}"/>
    <cellStyle name="Bad 5" xfId="302" xr:uid="{00000000-0005-0000-0000-00007F000000}"/>
    <cellStyle name="Body: normal cell" xfId="434" xr:uid="{00000000-0005-0000-0000-000080000000}"/>
    <cellStyle name="Calculation" xfId="13" builtinId="22" customBuiltin="1"/>
    <cellStyle name="Calculation 2" xfId="303" xr:uid="{00000000-0005-0000-0000-000082000000}"/>
    <cellStyle name="Calculation 3" xfId="304" xr:uid="{00000000-0005-0000-0000-000083000000}"/>
    <cellStyle name="Calculation 4" xfId="305" xr:uid="{00000000-0005-0000-0000-000084000000}"/>
    <cellStyle name="Calculation 5" xfId="306" xr:uid="{00000000-0005-0000-0000-000085000000}"/>
    <cellStyle name="Check Cell" xfId="15" builtinId="23" customBuiltin="1"/>
    <cellStyle name="Check Cell 2" xfId="307" xr:uid="{00000000-0005-0000-0000-000087000000}"/>
    <cellStyle name="Check Cell 3" xfId="308" xr:uid="{00000000-0005-0000-0000-000088000000}"/>
    <cellStyle name="Check Cell 4" xfId="309" xr:uid="{00000000-0005-0000-0000-000089000000}"/>
    <cellStyle name="Check Cell 5" xfId="310" xr:uid="{00000000-0005-0000-0000-00008A000000}"/>
    <cellStyle name="Comma" xfId="443" builtinId="3"/>
    <cellStyle name="Comma 10" xfId="37" xr:uid="{00000000-0005-0000-0000-00008B000000}"/>
    <cellStyle name="Comma 2" xfId="38" xr:uid="{00000000-0005-0000-0000-00008C000000}"/>
    <cellStyle name="Comma 2 10" xfId="39" xr:uid="{00000000-0005-0000-0000-00008D000000}"/>
    <cellStyle name="Comma 2 11" xfId="40" xr:uid="{00000000-0005-0000-0000-00008E000000}"/>
    <cellStyle name="Comma 2 12" xfId="41" xr:uid="{00000000-0005-0000-0000-00008F000000}"/>
    <cellStyle name="Comma 2 13" xfId="42" xr:uid="{00000000-0005-0000-0000-000090000000}"/>
    <cellStyle name="Comma 2 14" xfId="43" xr:uid="{00000000-0005-0000-0000-000091000000}"/>
    <cellStyle name="Comma 2 15" xfId="44" xr:uid="{00000000-0005-0000-0000-000092000000}"/>
    <cellStyle name="Comma 2 16" xfId="45" xr:uid="{00000000-0005-0000-0000-000093000000}"/>
    <cellStyle name="Comma 2 17" xfId="46" xr:uid="{00000000-0005-0000-0000-000094000000}"/>
    <cellStyle name="Comma 2 18" xfId="47" xr:uid="{00000000-0005-0000-0000-000095000000}"/>
    <cellStyle name="Comma 2 19" xfId="48" xr:uid="{00000000-0005-0000-0000-000096000000}"/>
    <cellStyle name="Comma 2 2" xfId="49" xr:uid="{00000000-0005-0000-0000-000097000000}"/>
    <cellStyle name="Comma 2 20" xfId="50" xr:uid="{00000000-0005-0000-0000-000098000000}"/>
    <cellStyle name="Comma 2 21" xfId="51" xr:uid="{00000000-0005-0000-0000-000099000000}"/>
    <cellStyle name="Comma 2 22" xfId="52" xr:uid="{00000000-0005-0000-0000-00009A000000}"/>
    <cellStyle name="Comma 2 23" xfId="53" xr:uid="{00000000-0005-0000-0000-00009B000000}"/>
    <cellStyle name="Comma 2 24" xfId="54" xr:uid="{00000000-0005-0000-0000-00009C000000}"/>
    <cellStyle name="Comma 2 25" xfId="55" xr:uid="{00000000-0005-0000-0000-00009D000000}"/>
    <cellStyle name="Comma 2 26" xfId="56" xr:uid="{00000000-0005-0000-0000-00009E000000}"/>
    <cellStyle name="Comma 2 27" xfId="57" xr:uid="{00000000-0005-0000-0000-00009F000000}"/>
    <cellStyle name="Comma 2 28" xfId="58" xr:uid="{00000000-0005-0000-0000-0000A0000000}"/>
    <cellStyle name="Comma 2 29" xfId="59" xr:uid="{00000000-0005-0000-0000-0000A1000000}"/>
    <cellStyle name="Comma 2 3" xfId="60" xr:uid="{00000000-0005-0000-0000-0000A2000000}"/>
    <cellStyle name="Comma 2 30" xfId="61" xr:uid="{00000000-0005-0000-0000-0000A3000000}"/>
    <cellStyle name="Comma 2 31" xfId="62" xr:uid="{00000000-0005-0000-0000-0000A4000000}"/>
    <cellStyle name="Comma 2 32" xfId="63" xr:uid="{00000000-0005-0000-0000-0000A5000000}"/>
    <cellStyle name="Comma 2 33" xfId="64" xr:uid="{00000000-0005-0000-0000-0000A6000000}"/>
    <cellStyle name="Comma 2 34" xfId="65" xr:uid="{00000000-0005-0000-0000-0000A7000000}"/>
    <cellStyle name="Comma 2 35" xfId="66" xr:uid="{00000000-0005-0000-0000-0000A8000000}"/>
    <cellStyle name="Comma 2 36" xfId="67" xr:uid="{00000000-0005-0000-0000-0000A9000000}"/>
    <cellStyle name="Comma 2 37" xfId="68" xr:uid="{00000000-0005-0000-0000-0000AA000000}"/>
    <cellStyle name="Comma 2 38" xfId="69" xr:uid="{00000000-0005-0000-0000-0000AB000000}"/>
    <cellStyle name="Comma 2 39" xfId="70" xr:uid="{00000000-0005-0000-0000-0000AC000000}"/>
    <cellStyle name="Comma 2 4" xfId="71" xr:uid="{00000000-0005-0000-0000-0000AD000000}"/>
    <cellStyle name="Comma 2 40" xfId="72" xr:uid="{00000000-0005-0000-0000-0000AE000000}"/>
    <cellStyle name="Comma 2 41" xfId="73" xr:uid="{00000000-0005-0000-0000-0000AF000000}"/>
    <cellStyle name="Comma 2 42" xfId="74" xr:uid="{00000000-0005-0000-0000-0000B0000000}"/>
    <cellStyle name="Comma 2 43" xfId="75" xr:uid="{00000000-0005-0000-0000-0000B1000000}"/>
    <cellStyle name="Comma 2 44" xfId="76" xr:uid="{00000000-0005-0000-0000-0000B2000000}"/>
    <cellStyle name="Comma 2 45" xfId="77" xr:uid="{00000000-0005-0000-0000-0000B3000000}"/>
    <cellStyle name="Comma 2 46" xfId="78" xr:uid="{00000000-0005-0000-0000-0000B4000000}"/>
    <cellStyle name="Comma 2 47" xfId="79" xr:uid="{00000000-0005-0000-0000-0000B5000000}"/>
    <cellStyle name="Comma 2 48" xfId="80" xr:uid="{00000000-0005-0000-0000-0000B6000000}"/>
    <cellStyle name="Comma 2 49" xfId="81" xr:uid="{00000000-0005-0000-0000-0000B7000000}"/>
    <cellStyle name="Comma 2 5" xfId="82" xr:uid="{00000000-0005-0000-0000-0000B8000000}"/>
    <cellStyle name="Comma 2 50" xfId="83" xr:uid="{00000000-0005-0000-0000-0000B9000000}"/>
    <cellStyle name="Comma 2 51" xfId="84" xr:uid="{00000000-0005-0000-0000-0000BA000000}"/>
    <cellStyle name="Comma 2 52" xfId="85" xr:uid="{00000000-0005-0000-0000-0000BB000000}"/>
    <cellStyle name="Comma 2 53" xfId="86" xr:uid="{00000000-0005-0000-0000-0000BC000000}"/>
    <cellStyle name="Comma 2 54" xfId="87" xr:uid="{00000000-0005-0000-0000-0000BD000000}"/>
    <cellStyle name="Comma 2 55" xfId="88" xr:uid="{00000000-0005-0000-0000-0000BE000000}"/>
    <cellStyle name="Comma 2 56" xfId="89" xr:uid="{00000000-0005-0000-0000-0000BF000000}"/>
    <cellStyle name="Comma 2 57" xfId="90" xr:uid="{00000000-0005-0000-0000-0000C0000000}"/>
    <cellStyle name="Comma 2 58" xfId="91" xr:uid="{00000000-0005-0000-0000-0000C1000000}"/>
    <cellStyle name="Comma 2 59" xfId="92" xr:uid="{00000000-0005-0000-0000-0000C2000000}"/>
    <cellStyle name="Comma 2 6" xfId="93" xr:uid="{00000000-0005-0000-0000-0000C3000000}"/>
    <cellStyle name="Comma 2 60" xfId="94" xr:uid="{00000000-0005-0000-0000-0000C4000000}"/>
    <cellStyle name="Comma 2 61" xfId="95" xr:uid="{00000000-0005-0000-0000-0000C5000000}"/>
    <cellStyle name="Comma 2 62" xfId="96" xr:uid="{00000000-0005-0000-0000-0000C6000000}"/>
    <cellStyle name="Comma 2 7" xfId="97" xr:uid="{00000000-0005-0000-0000-0000C7000000}"/>
    <cellStyle name="Comma 2 8" xfId="98" xr:uid="{00000000-0005-0000-0000-0000C8000000}"/>
    <cellStyle name="Comma 2 9" xfId="99" xr:uid="{00000000-0005-0000-0000-0000C9000000}"/>
    <cellStyle name="Comma 25" xfId="100" xr:uid="{00000000-0005-0000-0000-0000CA000000}"/>
    <cellStyle name="Comma 26" xfId="101" xr:uid="{00000000-0005-0000-0000-0000CB000000}"/>
    <cellStyle name="Comma 27" xfId="102" xr:uid="{00000000-0005-0000-0000-0000CC000000}"/>
    <cellStyle name="Comma 28" xfId="103" xr:uid="{00000000-0005-0000-0000-0000CD000000}"/>
    <cellStyle name="Comma 29" xfId="104" xr:uid="{00000000-0005-0000-0000-0000CE000000}"/>
    <cellStyle name="Comma 3" xfId="105" xr:uid="{00000000-0005-0000-0000-0000CF000000}"/>
    <cellStyle name="Comma 3 2" xfId="432" xr:uid="{00000000-0005-0000-0000-0000D0000000}"/>
    <cellStyle name="Comma 4" xfId="106" xr:uid="{00000000-0005-0000-0000-0000D1000000}"/>
    <cellStyle name="Comma 5" xfId="107" xr:uid="{00000000-0005-0000-0000-0000D2000000}"/>
    <cellStyle name="Comma 6" xfId="108" xr:uid="{00000000-0005-0000-0000-0000D3000000}"/>
    <cellStyle name="Comma 7" xfId="109" xr:uid="{00000000-0005-0000-0000-0000D4000000}"/>
    <cellStyle name="Comma 8" xfId="110" xr:uid="{00000000-0005-0000-0000-0000D5000000}"/>
    <cellStyle name="Comma 9" xfId="111" xr:uid="{00000000-0005-0000-0000-0000D6000000}"/>
    <cellStyle name="Currency" xfId="1" builtinId="4"/>
    <cellStyle name="Currency 2" xfId="112" xr:uid="{00000000-0005-0000-0000-0000D8000000}"/>
    <cellStyle name="Currency 2 2" xfId="430" xr:uid="{00000000-0005-0000-0000-0000D9000000}"/>
    <cellStyle name="Currency 26" xfId="113" xr:uid="{00000000-0005-0000-0000-0000DA000000}"/>
    <cellStyle name="Currency 3" xfId="114" xr:uid="{00000000-0005-0000-0000-0000DB000000}"/>
    <cellStyle name="Currency 4" xfId="115" xr:uid="{00000000-0005-0000-0000-0000DC000000}"/>
    <cellStyle name="Currency 5" xfId="116" xr:uid="{00000000-0005-0000-0000-0000DD000000}"/>
    <cellStyle name="Currency 7" xfId="117" xr:uid="{00000000-0005-0000-0000-0000DE000000}"/>
    <cellStyle name="Currency 8" xfId="118" xr:uid="{00000000-0005-0000-0000-0000DF000000}"/>
    <cellStyle name="Currency 9" xfId="119" xr:uid="{00000000-0005-0000-0000-0000E0000000}"/>
    <cellStyle name="dataWrappedLeftAlignStyle" xfId="311" xr:uid="{00000000-0005-0000-0000-0000E1000000}"/>
    <cellStyle name="Explanatory Text" xfId="18" builtinId="53" customBuiltin="1"/>
    <cellStyle name="Explanatory Text 2" xfId="312" xr:uid="{00000000-0005-0000-0000-0000E3000000}"/>
    <cellStyle name="Explanatory Text 3" xfId="313" xr:uid="{00000000-0005-0000-0000-0000E4000000}"/>
    <cellStyle name="Explanatory Text 4" xfId="314" xr:uid="{00000000-0005-0000-0000-0000E5000000}"/>
    <cellStyle name="Explanatory Text 5" xfId="315" xr:uid="{00000000-0005-0000-0000-0000E6000000}"/>
    <cellStyle name="Good" xfId="9" builtinId="26" customBuiltin="1"/>
    <cellStyle name="Good 2" xfId="316" xr:uid="{00000000-0005-0000-0000-0000E8000000}"/>
    <cellStyle name="Good 3" xfId="317" xr:uid="{00000000-0005-0000-0000-0000E9000000}"/>
    <cellStyle name="Good 4" xfId="318" xr:uid="{00000000-0005-0000-0000-0000EA000000}"/>
    <cellStyle name="Good 5" xfId="319" xr:uid="{00000000-0005-0000-0000-0000EB000000}"/>
    <cellStyle name="Heading 1" xfId="5" builtinId="16" customBuiltin="1"/>
    <cellStyle name="Heading 1 2" xfId="320" xr:uid="{00000000-0005-0000-0000-0000ED000000}"/>
    <cellStyle name="Heading 1 3" xfId="321" xr:uid="{00000000-0005-0000-0000-0000EE000000}"/>
    <cellStyle name="Heading 1 4" xfId="322" xr:uid="{00000000-0005-0000-0000-0000EF000000}"/>
    <cellStyle name="Heading 1 5" xfId="323" xr:uid="{00000000-0005-0000-0000-0000F0000000}"/>
    <cellStyle name="Heading 2" xfId="6" builtinId="17" customBuiltin="1"/>
    <cellStyle name="Heading 2 2" xfId="324" xr:uid="{00000000-0005-0000-0000-0000F2000000}"/>
    <cellStyle name="Heading 2 3" xfId="325" xr:uid="{00000000-0005-0000-0000-0000F3000000}"/>
    <cellStyle name="Heading 2 4" xfId="326" xr:uid="{00000000-0005-0000-0000-0000F4000000}"/>
    <cellStyle name="Heading 2 5" xfId="327" xr:uid="{00000000-0005-0000-0000-0000F5000000}"/>
    <cellStyle name="Heading 3" xfId="7" builtinId="18" customBuiltin="1"/>
    <cellStyle name="Heading 3 2" xfId="328" xr:uid="{00000000-0005-0000-0000-0000F7000000}"/>
    <cellStyle name="Heading 3 3" xfId="329" xr:uid="{00000000-0005-0000-0000-0000F8000000}"/>
    <cellStyle name="Heading 3 4" xfId="330" xr:uid="{00000000-0005-0000-0000-0000F9000000}"/>
    <cellStyle name="Heading 3 5" xfId="331" xr:uid="{00000000-0005-0000-0000-0000FA000000}"/>
    <cellStyle name="Heading 4" xfId="8" builtinId="19" customBuiltin="1"/>
    <cellStyle name="Heading 4 2" xfId="332" xr:uid="{00000000-0005-0000-0000-0000FC000000}"/>
    <cellStyle name="Heading 4 3" xfId="333" xr:uid="{00000000-0005-0000-0000-0000FD000000}"/>
    <cellStyle name="Heading 4 4" xfId="334" xr:uid="{00000000-0005-0000-0000-0000FE000000}"/>
    <cellStyle name="Heading 4 5" xfId="335" xr:uid="{00000000-0005-0000-0000-0000FF000000}"/>
    <cellStyle name="Hyperlink" xfId="4" builtinId="8"/>
    <cellStyle name="Hyperlink 2" xfId="336" xr:uid="{00000000-0005-0000-0000-000001010000}"/>
    <cellStyle name="Hyperlink 2 2" xfId="337" xr:uid="{00000000-0005-0000-0000-000002010000}"/>
    <cellStyle name="Hyperlink 3" xfId="338" xr:uid="{00000000-0005-0000-0000-000003010000}"/>
    <cellStyle name="Input" xfId="11" builtinId="20" customBuiltin="1"/>
    <cellStyle name="Input 2" xfId="339" xr:uid="{00000000-0005-0000-0000-000005010000}"/>
    <cellStyle name="Input 3" xfId="340" xr:uid="{00000000-0005-0000-0000-000006010000}"/>
    <cellStyle name="Input 4" xfId="341" xr:uid="{00000000-0005-0000-0000-000007010000}"/>
    <cellStyle name="Input 5" xfId="342" xr:uid="{00000000-0005-0000-0000-000008010000}"/>
    <cellStyle name="Linked Cell" xfId="14" builtinId="24" customBuiltin="1"/>
    <cellStyle name="Linked Cell 2" xfId="343" xr:uid="{00000000-0005-0000-0000-00000A010000}"/>
    <cellStyle name="Linked Cell 3" xfId="344" xr:uid="{00000000-0005-0000-0000-00000B010000}"/>
    <cellStyle name="Linked Cell 4" xfId="345" xr:uid="{00000000-0005-0000-0000-00000C010000}"/>
    <cellStyle name="Linked Cell 5" xfId="346" xr:uid="{00000000-0005-0000-0000-00000D010000}"/>
    <cellStyle name="Neutral" xfId="436" builtinId="28" customBuiltin="1"/>
    <cellStyle name="Neutral 2" xfId="347" xr:uid="{00000000-0005-0000-0000-00000E010000}"/>
    <cellStyle name="Neutral 3" xfId="348" xr:uid="{00000000-0005-0000-0000-00000F010000}"/>
    <cellStyle name="Neutral 4" xfId="349" xr:uid="{00000000-0005-0000-0000-000010010000}"/>
    <cellStyle name="Neutral 5" xfId="350" xr:uid="{00000000-0005-0000-0000-000011010000}"/>
    <cellStyle name="Neutral 6" xfId="351" xr:uid="{00000000-0005-0000-0000-000012010000}"/>
    <cellStyle name="Neutral 7" xfId="423" xr:uid="{00000000-0005-0000-0000-000013010000}"/>
    <cellStyle name="Normal" xfId="0" builtinId="0"/>
    <cellStyle name="Normal 10" xfId="120" xr:uid="{00000000-0005-0000-0000-000015010000}"/>
    <cellStyle name="Normal 10 2" xfId="352" xr:uid="{00000000-0005-0000-0000-000016010000}"/>
    <cellStyle name="Normal 11" xfId="121" xr:uid="{00000000-0005-0000-0000-000017010000}"/>
    <cellStyle name="Normal 11 2" xfId="353" xr:uid="{00000000-0005-0000-0000-000018010000}"/>
    <cellStyle name="Normal 12" xfId="197" xr:uid="{00000000-0005-0000-0000-000019010000}"/>
    <cellStyle name="Normal 12 2" xfId="200" xr:uid="{00000000-0005-0000-0000-00001A010000}"/>
    <cellStyle name="Normal 13" xfId="354" xr:uid="{00000000-0005-0000-0000-00001B010000}"/>
    <cellStyle name="Normal 2" xfId="122" xr:uid="{00000000-0005-0000-0000-00001C010000}"/>
    <cellStyle name="Normal 2 10" xfId="123" xr:uid="{00000000-0005-0000-0000-00001D010000}"/>
    <cellStyle name="Normal 2 11" xfId="124" xr:uid="{00000000-0005-0000-0000-00001E010000}"/>
    <cellStyle name="Normal 2 12" xfId="125" xr:uid="{00000000-0005-0000-0000-00001F010000}"/>
    <cellStyle name="Normal 2 13" xfId="126" xr:uid="{00000000-0005-0000-0000-000020010000}"/>
    <cellStyle name="Normal 2 14" xfId="127" xr:uid="{00000000-0005-0000-0000-000021010000}"/>
    <cellStyle name="Normal 2 15" xfId="128" xr:uid="{00000000-0005-0000-0000-000022010000}"/>
    <cellStyle name="Normal 2 16" xfId="129" xr:uid="{00000000-0005-0000-0000-000023010000}"/>
    <cellStyle name="Normal 2 17" xfId="130" xr:uid="{00000000-0005-0000-0000-000024010000}"/>
    <cellStyle name="Normal 2 18" xfId="131" xr:uid="{00000000-0005-0000-0000-000025010000}"/>
    <cellStyle name="Normal 2 19" xfId="132" xr:uid="{00000000-0005-0000-0000-000026010000}"/>
    <cellStyle name="Normal 2 2" xfId="133" xr:uid="{00000000-0005-0000-0000-000027010000}"/>
    <cellStyle name="Normal 2 2 2" xfId="433" xr:uid="{00000000-0005-0000-0000-000028010000}"/>
    <cellStyle name="Normal 2 20" xfId="134" xr:uid="{00000000-0005-0000-0000-000029010000}"/>
    <cellStyle name="Normal 2 21" xfId="135" xr:uid="{00000000-0005-0000-0000-00002A010000}"/>
    <cellStyle name="Normal 2 22" xfId="136" xr:uid="{00000000-0005-0000-0000-00002B010000}"/>
    <cellStyle name="Normal 2 23" xfId="137" xr:uid="{00000000-0005-0000-0000-00002C010000}"/>
    <cellStyle name="Normal 2 24" xfId="138" xr:uid="{00000000-0005-0000-0000-00002D010000}"/>
    <cellStyle name="Normal 2 25" xfId="139" xr:uid="{00000000-0005-0000-0000-00002E010000}"/>
    <cellStyle name="Normal 2 26" xfId="140" xr:uid="{00000000-0005-0000-0000-00002F010000}"/>
    <cellStyle name="Normal 2 27" xfId="141" xr:uid="{00000000-0005-0000-0000-000030010000}"/>
    <cellStyle name="Normal 2 28" xfId="142" xr:uid="{00000000-0005-0000-0000-000031010000}"/>
    <cellStyle name="Normal 2 29" xfId="143" xr:uid="{00000000-0005-0000-0000-000032010000}"/>
    <cellStyle name="Normal 2 3" xfId="144" xr:uid="{00000000-0005-0000-0000-000033010000}"/>
    <cellStyle name="Normal 2 30" xfId="145" xr:uid="{00000000-0005-0000-0000-000034010000}"/>
    <cellStyle name="Normal 2 31" xfId="146" xr:uid="{00000000-0005-0000-0000-000035010000}"/>
    <cellStyle name="Normal 2 32" xfId="147" xr:uid="{00000000-0005-0000-0000-000036010000}"/>
    <cellStyle name="Normal 2 33" xfId="148" xr:uid="{00000000-0005-0000-0000-000037010000}"/>
    <cellStyle name="Normal 2 34" xfId="149" xr:uid="{00000000-0005-0000-0000-000038010000}"/>
    <cellStyle name="Normal 2 35" xfId="150" xr:uid="{00000000-0005-0000-0000-000039010000}"/>
    <cellStyle name="Normal 2 36" xfId="151" xr:uid="{00000000-0005-0000-0000-00003A010000}"/>
    <cellStyle name="Normal 2 37" xfId="152" xr:uid="{00000000-0005-0000-0000-00003B010000}"/>
    <cellStyle name="Normal 2 38" xfId="153" xr:uid="{00000000-0005-0000-0000-00003C010000}"/>
    <cellStyle name="Normal 2 39" xfId="154" xr:uid="{00000000-0005-0000-0000-00003D010000}"/>
    <cellStyle name="Normal 2 4" xfId="155" xr:uid="{00000000-0005-0000-0000-00003E010000}"/>
    <cellStyle name="Normal 2 40" xfId="156" xr:uid="{00000000-0005-0000-0000-00003F010000}"/>
    <cellStyle name="Normal 2 41" xfId="157" xr:uid="{00000000-0005-0000-0000-000040010000}"/>
    <cellStyle name="Normal 2 42" xfId="158" xr:uid="{00000000-0005-0000-0000-000041010000}"/>
    <cellStyle name="Normal 2 43" xfId="159" xr:uid="{00000000-0005-0000-0000-000042010000}"/>
    <cellStyle name="Normal 2 44" xfId="160" xr:uid="{00000000-0005-0000-0000-000043010000}"/>
    <cellStyle name="Normal 2 45" xfId="161" xr:uid="{00000000-0005-0000-0000-000044010000}"/>
    <cellStyle name="Normal 2 46" xfId="162" xr:uid="{00000000-0005-0000-0000-000045010000}"/>
    <cellStyle name="Normal 2 47" xfId="163" xr:uid="{00000000-0005-0000-0000-000046010000}"/>
    <cellStyle name="Normal 2 48" xfId="164" xr:uid="{00000000-0005-0000-0000-000047010000}"/>
    <cellStyle name="Normal 2 49" xfId="165" xr:uid="{00000000-0005-0000-0000-000048010000}"/>
    <cellStyle name="Normal 2 5" xfId="166" xr:uid="{00000000-0005-0000-0000-000049010000}"/>
    <cellStyle name="Normal 2 50" xfId="167" xr:uid="{00000000-0005-0000-0000-00004A010000}"/>
    <cellStyle name="Normal 2 51" xfId="168" xr:uid="{00000000-0005-0000-0000-00004B010000}"/>
    <cellStyle name="Normal 2 52" xfId="169" xr:uid="{00000000-0005-0000-0000-00004C010000}"/>
    <cellStyle name="Normal 2 53" xfId="170" xr:uid="{00000000-0005-0000-0000-00004D010000}"/>
    <cellStyle name="Normal 2 54" xfId="171" xr:uid="{00000000-0005-0000-0000-00004E010000}"/>
    <cellStyle name="Normal 2 55" xfId="172" xr:uid="{00000000-0005-0000-0000-00004F010000}"/>
    <cellStyle name="Normal 2 56" xfId="173" xr:uid="{00000000-0005-0000-0000-000050010000}"/>
    <cellStyle name="Normal 2 57" xfId="174" xr:uid="{00000000-0005-0000-0000-000051010000}"/>
    <cellStyle name="Normal 2 58" xfId="175" xr:uid="{00000000-0005-0000-0000-000052010000}"/>
    <cellStyle name="Normal 2 59" xfId="176" xr:uid="{00000000-0005-0000-0000-000053010000}"/>
    <cellStyle name="Normal 2 6" xfId="177" xr:uid="{00000000-0005-0000-0000-000054010000}"/>
    <cellStyle name="Normal 2 60" xfId="178" xr:uid="{00000000-0005-0000-0000-000055010000}"/>
    <cellStyle name="Normal 2 61" xfId="179" xr:uid="{00000000-0005-0000-0000-000056010000}"/>
    <cellStyle name="Normal 2 62" xfId="180" xr:uid="{00000000-0005-0000-0000-000057010000}"/>
    <cellStyle name="Normal 2 63" xfId="431" xr:uid="{00000000-0005-0000-0000-000058010000}"/>
    <cellStyle name="Normal 2 7" xfId="181" xr:uid="{00000000-0005-0000-0000-000059010000}"/>
    <cellStyle name="Normal 2 8" xfId="182" xr:uid="{00000000-0005-0000-0000-00005A010000}"/>
    <cellStyle name="Normal 2 9" xfId="183" xr:uid="{00000000-0005-0000-0000-00005B010000}"/>
    <cellStyle name="Normal 23" xfId="184" xr:uid="{00000000-0005-0000-0000-00005C010000}"/>
    <cellStyle name="Normal 26" xfId="185" xr:uid="{00000000-0005-0000-0000-00005D010000}"/>
    <cellStyle name="Normal 3" xfId="186" xr:uid="{00000000-0005-0000-0000-00005E010000}"/>
    <cellStyle name="Normal 3 2" xfId="355" xr:uid="{00000000-0005-0000-0000-00005F010000}"/>
    <cellStyle name="Normal 33" xfId="187" xr:uid="{00000000-0005-0000-0000-000060010000}"/>
    <cellStyle name="Normal 34" xfId="188" xr:uid="{00000000-0005-0000-0000-000061010000}"/>
    <cellStyle name="Normal 36" xfId="356" xr:uid="{00000000-0005-0000-0000-000062010000}"/>
    <cellStyle name="Normal 4" xfId="189" xr:uid="{00000000-0005-0000-0000-000063010000}"/>
    <cellStyle name="Normal 4 2" xfId="357" xr:uid="{00000000-0005-0000-0000-000064010000}"/>
    <cellStyle name="Normal 5" xfId="190" xr:uid="{00000000-0005-0000-0000-000065010000}"/>
    <cellStyle name="Normal 6" xfId="191" xr:uid="{00000000-0005-0000-0000-000066010000}"/>
    <cellStyle name="Normal 6 2" xfId="358" xr:uid="{00000000-0005-0000-0000-000067010000}"/>
    <cellStyle name="Normal 6 2 2" xfId="359" xr:uid="{00000000-0005-0000-0000-000068010000}"/>
    <cellStyle name="Normal 6 2 2 2" xfId="360" xr:uid="{00000000-0005-0000-0000-000069010000}"/>
    <cellStyle name="Normal 6 2 2 2 2" xfId="361" xr:uid="{00000000-0005-0000-0000-00006A010000}"/>
    <cellStyle name="Normal 6 2 2 3" xfId="362" xr:uid="{00000000-0005-0000-0000-00006B010000}"/>
    <cellStyle name="Normal 6 2 2 3 2" xfId="363" xr:uid="{00000000-0005-0000-0000-00006C010000}"/>
    <cellStyle name="Normal 6 2 2 4" xfId="364" xr:uid="{00000000-0005-0000-0000-00006D010000}"/>
    <cellStyle name="Normal 6 2 3" xfId="365" xr:uid="{00000000-0005-0000-0000-00006E010000}"/>
    <cellStyle name="Normal 6 2 3 2" xfId="366" xr:uid="{00000000-0005-0000-0000-00006F010000}"/>
    <cellStyle name="Normal 6 2 4" xfId="367" xr:uid="{00000000-0005-0000-0000-000070010000}"/>
    <cellStyle name="Normal 6 2 4 2" xfId="368" xr:uid="{00000000-0005-0000-0000-000071010000}"/>
    <cellStyle name="Normal 6 2 5" xfId="369" xr:uid="{00000000-0005-0000-0000-000072010000}"/>
    <cellStyle name="Normal 6 3" xfId="370" xr:uid="{00000000-0005-0000-0000-000073010000}"/>
    <cellStyle name="Normal 6 3 2" xfId="371" xr:uid="{00000000-0005-0000-0000-000074010000}"/>
    <cellStyle name="Normal 6 3 2 2" xfId="372" xr:uid="{00000000-0005-0000-0000-000075010000}"/>
    <cellStyle name="Normal 6 3 3" xfId="373" xr:uid="{00000000-0005-0000-0000-000076010000}"/>
    <cellStyle name="Normal 6 3 3 2" xfId="374" xr:uid="{00000000-0005-0000-0000-000077010000}"/>
    <cellStyle name="Normal 6 3 4" xfId="375" xr:uid="{00000000-0005-0000-0000-000078010000}"/>
    <cellStyle name="Normal 6 4" xfId="376" xr:uid="{00000000-0005-0000-0000-000079010000}"/>
    <cellStyle name="Normal 6 4 2" xfId="377" xr:uid="{00000000-0005-0000-0000-00007A010000}"/>
    <cellStyle name="Normal 6 5" xfId="378" xr:uid="{00000000-0005-0000-0000-00007B010000}"/>
    <cellStyle name="Normal 6 5 2" xfId="379" xr:uid="{00000000-0005-0000-0000-00007C010000}"/>
    <cellStyle name="Normal 6 6" xfId="380" xr:uid="{00000000-0005-0000-0000-00007D010000}"/>
    <cellStyle name="Normal 7" xfId="192" xr:uid="{00000000-0005-0000-0000-00007E010000}"/>
    <cellStyle name="Normal 8" xfId="193" xr:uid="{00000000-0005-0000-0000-00007F010000}"/>
    <cellStyle name="Normal 8 2" xfId="381" xr:uid="{00000000-0005-0000-0000-000080010000}"/>
    <cellStyle name="Normal 8 2 2" xfId="382" xr:uid="{00000000-0005-0000-0000-000081010000}"/>
    <cellStyle name="Normal 8 3" xfId="383" xr:uid="{00000000-0005-0000-0000-000082010000}"/>
    <cellStyle name="Normal 8 3 2" xfId="384" xr:uid="{00000000-0005-0000-0000-000083010000}"/>
    <cellStyle name="Normal 8 4" xfId="385" xr:uid="{00000000-0005-0000-0000-000084010000}"/>
    <cellStyle name="Normal 9" xfId="194" xr:uid="{00000000-0005-0000-0000-000085010000}"/>
    <cellStyle name="Normal 9 2" xfId="198" xr:uid="{00000000-0005-0000-0000-000086010000}"/>
    <cellStyle name="Note" xfId="17" builtinId="10" customBuiltin="1"/>
    <cellStyle name="Note 2" xfId="386" xr:uid="{00000000-0005-0000-0000-000088010000}"/>
    <cellStyle name="Note 3" xfId="387" xr:uid="{00000000-0005-0000-0000-000089010000}"/>
    <cellStyle name="Note 4" xfId="388" xr:uid="{00000000-0005-0000-0000-00008A010000}"/>
    <cellStyle name="Note 5" xfId="389" xr:uid="{00000000-0005-0000-0000-00008B010000}"/>
    <cellStyle name="Note 6" xfId="390" xr:uid="{00000000-0005-0000-0000-00008C010000}"/>
    <cellStyle name="Output" xfId="12" builtinId="21" customBuiltin="1"/>
    <cellStyle name="Output 2" xfId="391" xr:uid="{00000000-0005-0000-0000-00008E010000}"/>
    <cellStyle name="Output 3" xfId="392" xr:uid="{00000000-0005-0000-0000-00008F010000}"/>
    <cellStyle name="Output 4" xfId="393" xr:uid="{00000000-0005-0000-0000-000090010000}"/>
    <cellStyle name="Output 5" xfId="394" xr:uid="{00000000-0005-0000-0000-000091010000}"/>
    <cellStyle name="Percent" xfId="2" builtinId="5"/>
    <cellStyle name="Percent 2" xfId="195" xr:uid="{00000000-0005-0000-0000-000093010000}"/>
    <cellStyle name="Percent 21" xfId="395" xr:uid="{00000000-0005-0000-0000-000094010000}"/>
    <cellStyle name="Percent 3" xfId="196" xr:uid="{00000000-0005-0000-0000-000095010000}"/>
    <cellStyle name="Percent 4" xfId="396" xr:uid="{00000000-0005-0000-0000-000096010000}"/>
    <cellStyle name="Percent 5" xfId="397" xr:uid="{00000000-0005-0000-0000-000097010000}"/>
    <cellStyle name="Percent 6" xfId="398" xr:uid="{00000000-0005-0000-0000-000098010000}"/>
    <cellStyle name="Percent 7" xfId="399" xr:uid="{00000000-0005-0000-0000-000099010000}"/>
    <cellStyle name="Percent 8" xfId="400" xr:uid="{00000000-0005-0000-0000-00009A010000}"/>
    <cellStyle name="RISKnormHeading" xfId="401" xr:uid="{00000000-0005-0000-0000-00009B010000}"/>
    <cellStyle name="RISKnormLabel" xfId="402" xr:uid="{00000000-0005-0000-0000-00009C010000}"/>
    <cellStyle name="RISKnormLabel 2" xfId="403" xr:uid="{00000000-0005-0000-0000-00009D010000}"/>
    <cellStyle name="RISKnormTitle" xfId="404" xr:uid="{00000000-0005-0000-0000-00009E010000}"/>
    <cellStyle name="RISKtopEdge" xfId="405" xr:uid="{00000000-0005-0000-0000-00009F010000}"/>
    <cellStyle name="RISKtopEdge 2" xfId="406" xr:uid="{00000000-0005-0000-0000-0000A0010000}"/>
    <cellStyle name="Source Superscript" xfId="407" xr:uid="{00000000-0005-0000-0000-0000A1010000}"/>
    <cellStyle name="Source Text" xfId="408" xr:uid="{00000000-0005-0000-0000-0000A2010000}"/>
    <cellStyle name="Source Text 2" xfId="409" xr:uid="{00000000-0005-0000-0000-0000A3010000}"/>
    <cellStyle name="Title" xfId="435" builtinId="15" customBuiltin="1"/>
    <cellStyle name="Title 2" xfId="422" xr:uid="{00000000-0005-0000-0000-0000A4010000}"/>
    <cellStyle name="Title-2" xfId="410" xr:uid="{00000000-0005-0000-0000-0000A5010000}"/>
    <cellStyle name="Title-2 2" xfId="411" xr:uid="{00000000-0005-0000-0000-0000A6010000}"/>
    <cellStyle name="titleStyle" xfId="412" xr:uid="{00000000-0005-0000-0000-0000A7010000}"/>
    <cellStyle name="TNRoman" xfId="413" xr:uid="{00000000-0005-0000-0000-0000A8010000}"/>
    <cellStyle name="Total" xfId="3" builtinId="25" customBuiltin="1"/>
    <cellStyle name="Total 2" xfId="414" xr:uid="{00000000-0005-0000-0000-0000AA010000}"/>
    <cellStyle name="Total 3" xfId="415" xr:uid="{00000000-0005-0000-0000-0000AB010000}"/>
    <cellStyle name="Total 4" xfId="416" xr:uid="{00000000-0005-0000-0000-0000AC010000}"/>
    <cellStyle name="Total 5" xfId="417" xr:uid="{00000000-0005-0000-0000-0000AD010000}"/>
    <cellStyle name="Warning Text" xfId="16" builtinId="11" customBuiltin="1"/>
    <cellStyle name="Warning Text 2" xfId="418" xr:uid="{00000000-0005-0000-0000-0000AF010000}"/>
    <cellStyle name="Warning Text 3" xfId="419" xr:uid="{00000000-0005-0000-0000-0000B0010000}"/>
    <cellStyle name="Warning Text 4" xfId="420" xr:uid="{00000000-0005-0000-0000-0000B1010000}"/>
    <cellStyle name="Warning Text 5" xfId="421" xr:uid="{00000000-0005-0000-0000-0000B2010000}"/>
  </cellStyles>
  <dxfs count="93"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FFCC"/>
        </patternFill>
      </fill>
    </dxf>
    <dxf>
      <font>
        <b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Rate of Change in Atlanta</a:t>
            </a:r>
            <a:r>
              <a:rPr lang="en-US" baseline="0"/>
              <a:t> Region </a:t>
            </a:r>
            <a:r>
              <a:rPr lang="en-US"/>
              <a:t>SPLOST Collections </a:t>
            </a:r>
          </a:p>
          <a:p>
            <a:pPr>
              <a:defRPr/>
            </a:pPr>
            <a:r>
              <a:rPr lang="en-US"/>
              <a:t>(2007 to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'Reg Trendline (2007-Current)'!$A$46</c:f>
              <c:strCache>
                <c:ptCount val="1"/>
                <c:pt idx="0">
                  <c:v>Change from Previous Year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'Reg Trendline (2007-Current)'!$B$45:$P$45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'Reg Trendline (2007-Current)'!$B$46:$P$46</c:f>
              <c:numCache>
                <c:formatCode>0.00%</c:formatCode>
                <c:ptCount val="15"/>
                <c:pt idx="0">
                  <c:v>0</c:v>
                </c:pt>
                <c:pt idx="1">
                  <c:v>-5.339960226227225E-2</c:v>
                </c:pt>
                <c:pt idx="2">
                  <c:v>-7.4078899838655454E-2</c:v>
                </c:pt>
                <c:pt idx="3">
                  <c:v>-7.4575330914553595E-3</c:v>
                </c:pt>
                <c:pt idx="4">
                  <c:v>4.1042959995867934E-2</c:v>
                </c:pt>
                <c:pt idx="5">
                  <c:v>4.3847375205347427E-2</c:v>
                </c:pt>
                <c:pt idx="6">
                  <c:v>-2.0540128058030183E-2</c:v>
                </c:pt>
                <c:pt idx="7">
                  <c:v>2.6389488741316303E-2</c:v>
                </c:pt>
                <c:pt idx="8">
                  <c:v>3.1189349575654335E-2</c:v>
                </c:pt>
                <c:pt idx="9">
                  <c:v>1.3662275940751867E-2</c:v>
                </c:pt>
                <c:pt idx="10">
                  <c:v>3.5553393063489258E-2</c:v>
                </c:pt>
                <c:pt idx="11">
                  <c:v>6.9021046610568071E-2</c:v>
                </c:pt>
                <c:pt idx="12">
                  <c:v>6.3394771099573255E-2</c:v>
                </c:pt>
                <c:pt idx="13">
                  <c:v>7.7115748234331649E-2</c:v>
                </c:pt>
                <c:pt idx="14">
                  <c:v>0.14721511697998491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0-4B3E-B450-5F96A3407258}"/>
            </c:ext>
          </c:extLst>
        </c:ser>
        <c:ser>
          <c:idx val="1"/>
          <c:order val="1"/>
          <c:tx>
            <c:strRef>
              <c:f>'Reg Trendline (2007-Current)'!$A$47</c:f>
              <c:strCache>
                <c:ptCount val="1"/>
                <c:pt idx="0">
                  <c:v>Change Since 2007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'Reg Trendline (2007-Current)'!$B$45:$P$45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'Reg Trendline (2007-Current)'!$B$47:$P$47</c:f>
              <c:numCache>
                <c:formatCode>0.00%</c:formatCode>
                <c:ptCount val="15"/>
                <c:pt idx="0">
                  <c:v>0</c:v>
                </c:pt>
                <c:pt idx="1">
                  <c:v>-5.339960226227225E-2</c:v>
                </c:pt>
                <c:pt idx="2">
                  <c:v>-0.1235227183135168</c:v>
                </c:pt>
                <c:pt idx="3">
                  <c:v>-0.13005907664560257</c:v>
                </c:pt>
                <c:pt idx="4">
                  <c:v>-9.4354126129599591E-2</c:v>
                </c:pt>
                <c:pt idx="5">
                  <c:v>-5.4643931694829395E-2</c:v>
                </c:pt>
                <c:pt idx="6">
                  <c:v>-7.4061666398253623E-2</c:v>
                </c:pt>
                <c:pt idx="7">
                  <c:v>-4.9626627168517179E-2</c:v>
                </c:pt>
                <c:pt idx="8">
                  <c:v>-1.9985099815882479E-2</c:v>
                </c:pt>
                <c:pt idx="9">
                  <c:v>-6.5958658235186762E-3</c:v>
                </c:pt>
                <c:pt idx="10">
                  <c:v>2.872302182975317E-2</c:v>
                </c:pt>
                <c:pt idx="11">
                  <c:v>9.9726561468828967E-2</c:v>
                </c:pt>
                <c:pt idx="12">
                  <c:v>0.16944347510526603</c:v>
                </c:pt>
                <c:pt idx="13">
                  <c:v>0.25962598370576573</c:v>
                </c:pt>
                <c:pt idx="14">
                  <c:v>0.44506197024803851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0-4B3E-B450-5F96A3407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130768"/>
        <c:axId val="583128800"/>
      </c:lineChart>
      <c:catAx>
        <c:axId val="5831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28800"/>
        <c:crosses val="autoZero"/>
        <c:auto val="1"/>
        <c:lblAlgn val="ctr"/>
        <c:lblOffset val="100"/>
        <c:noMultiLvlLbl val="0"/>
      </c:catAx>
      <c:valAx>
        <c:axId val="5831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1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628649</xdr:colOff>
      <xdr:row>48</xdr:row>
      <xdr:rowOff>142875</xdr:rowOff>
    </xdr:from>
    <xdr:to>
      <xdr:col>12</xdr:col>
      <xdr:colOff>371474</xdr:colOff>
      <xdr:row>70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7D3DA0-2A60-4CAA-9129-722553A26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58"/>
  <sheetViews>
    <sheetView workbookViewId="0">
      <selection activeCell="B15" sqref="B15"/>
    </sheetView>
  </sheetViews>
  <sheetFormatPr defaultRowHeight="15"/>
  <cols>
    <col min="1" max="1" width="18.7109375" bestFit="1" customWidth="1"/>
    <col min="2" max="2" width="12.7109375" customWidth="1"/>
    <col min="3" max="3" width="23.85546875" style="8" customWidth="1"/>
    <col min="4" max="4" width="25.28515625" customWidth="1"/>
    <col min="5" max="5" width="25.7109375" customWidth="1"/>
    <col min="8" max="8" width="21" customWidth="1"/>
    <col min="9" max="9" width="24.140625" customWidth="1"/>
    <col min="10" max="10" width="21.7109375" customWidth="1"/>
    <col min="11" max="11" width="17.28515625" customWidth="1"/>
    <col min="12" max="12" width="16.5703125" customWidth="1"/>
  </cols>
  <sheetData>
    <row r="1" spans="1:12">
      <c r="A1" s="25" t="s">
        <v>108</v>
      </c>
    </row>
    <row r="5" spans="1:12" ht="58.5" customHeight="1">
      <c r="B5" s="24" t="s">
        <v>109</v>
      </c>
      <c r="C5" s="24" t="s">
        <v>111</v>
      </c>
      <c r="D5" s="24" t="s">
        <v>110</v>
      </c>
      <c r="E5" s="24" t="s">
        <v>5</v>
      </c>
      <c r="H5" s="24" t="s">
        <v>112</v>
      </c>
      <c r="I5" s="24" t="s">
        <v>120</v>
      </c>
      <c r="J5" s="24" t="s">
        <v>121</v>
      </c>
      <c r="K5" s="24" t="s">
        <v>122</v>
      </c>
      <c r="L5" s="24" t="s">
        <v>110</v>
      </c>
    </row>
    <row r="6" spans="1:12">
      <c r="A6" s="23" t="s">
        <v>14</v>
      </c>
      <c r="B6" s="10">
        <v>47160000</v>
      </c>
      <c r="C6" s="14">
        <v>1181432</v>
      </c>
      <c r="D6" s="13">
        <f t="shared" ref="D6:D13" si="0">C6/B6</f>
        <v>2.5051569126378286E-2</v>
      </c>
      <c r="E6" s="13">
        <f>B6/B13</f>
        <v>0.78600000000000003</v>
      </c>
      <c r="H6" s="8" t="e">
        <f>(B13*J14)+B23+(B34*J13)+B44+B54+B63+B74+(B78*0.234)+B84+B91+B95+B114+B121+(B129*0.831)+B134+(B137*0.011)+B141+(B147*0.83)+(B157*0.457)</f>
        <v>#REF!</v>
      </c>
      <c r="I6" s="8" t="e">
        <f>(C157*J10)+(J11*C137)+(J12*C129)+(J13*C34)+(J14*C13)+(C147*J15)+(J16*C78)</f>
        <v>#REF!</v>
      </c>
      <c r="J6" s="8" t="e">
        <f>C23+C44+C54+C63+C74+C84+C91+C95+C114+C121+C134</f>
        <v>#REF!</v>
      </c>
      <c r="K6" s="8" t="e">
        <f>I6+J6</f>
        <v>#REF!</v>
      </c>
      <c r="L6" s="13" t="e">
        <f>K6/H6</f>
        <v>#REF!</v>
      </c>
    </row>
    <row r="7" spans="1:12">
      <c r="A7" t="s">
        <v>15</v>
      </c>
      <c r="B7" s="10">
        <v>3469368</v>
      </c>
      <c r="C7" s="12">
        <v>600000</v>
      </c>
      <c r="D7" s="13">
        <f t="shared" si="0"/>
        <v>0.17294216122360037</v>
      </c>
      <c r="E7" s="13">
        <f>B7/B13</f>
        <v>5.7822800000000001E-2</v>
      </c>
    </row>
    <row r="8" spans="1:12">
      <c r="A8" t="s">
        <v>16</v>
      </c>
      <c r="B8" s="10">
        <v>531576</v>
      </c>
      <c r="C8" s="12">
        <v>531576</v>
      </c>
      <c r="D8" s="13">
        <f t="shared" si="0"/>
        <v>1</v>
      </c>
      <c r="E8" s="13">
        <f>B8/B13</f>
        <v>8.8596000000000005E-3</v>
      </c>
    </row>
    <row r="9" spans="1:12">
      <c r="A9" t="s">
        <v>17</v>
      </c>
      <c r="B9" s="10">
        <v>467376</v>
      </c>
      <c r="C9" s="12">
        <v>233688</v>
      </c>
      <c r="D9" s="13">
        <f t="shared" si="0"/>
        <v>0.5</v>
      </c>
      <c r="E9" s="13">
        <f>B9/B13</f>
        <v>7.7895999999999998E-3</v>
      </c>
    </row>
    <row r="10" spans="1:12">
      <c r="A10" t="s">
        <v>18</v>
      </c>
      <c r="B10" s="10">
        <v>156648</v>
      </c>
      <c r="C10" s="12">
        <v>78324</v>
      </c>
      <c r="D10" s="13">
        <f t="shared" si="0"/>
        <v>0.5</v>
      </c>
      <c r="E10" s="13">
        <f>B10/B13</f>
        <v>2.6107999999999999E-3</v>
      </c>
      <c r="H10" s="441" t="s">
        <v>113</v>
      </c>
      <c r="I10" s="442"/>
      <c r="J10" s="26">
        <v>0.45700000000000002</v>
      </c>
    </row>
    <row r="11" spans="1:12">
      <c r="A11" t="s">
        <v>19</v>
      </c>
      <c r="B11" s="10">
        <v>1405980</v>
      </c>
      <c r="C11" s="12">
        <v>0</v>
      </c>
      <c r="D11" s="13">
        <f t="shared" si="0"/>
        <v>0</v>
      </c>
      <c r="E11" s="13">
        <f>B11/B13</f>
        <v>2.3432999999999999E-2</v>
      </c>
      <c r="H11" s="441" t="s">
        <v>114</v>
      </c>
      <c r="I11" s="442"/>
      <c r="J11" s="26">
        <v>1.0999999999999999E-2</v>
      </c>
    </row>
    <row r="12" spans="1:12">
      <c r="A12" t="s">
        <v>20</v>
      </c>
      <c r="B12" s="8">
        <v>6809052</v>
      </c>
      <c r="C12" s="12">
        <v>2451259</v>
      </c>
      <c r="D12" s="13">
        <f>C12/B12</f>
        <v>0.36000004112173029</v>
      </c>
      <c r="E12" s="13">
        <f>B12/B13</f>
        <v>0.11348419999999999</v>
      </c>
      <c r="H12" s="441" t="s">
        <v>115</v>
      </c>
      <c r="I12" s="442"/>
      <c r="J12" s="26">
        <v>0.83099999999999996</v>
      </c>
    </row>
    <row r="13" spans="1:12" ht="15.75" thickBot="1">
      <c r="A13" s="17" t="s">
        <v>83</v>
      </c>
      <c r="B13" s="18">
        <f>SUM(B6:B12)</f>
        <v>60000000</v>
      </c>
      <c r="C13" s="18">
        <f>SUM(C6:C12)</f>
        <v>5076279</v>
      </c>
      <c r="D13" s="20">
        <f t="shared" si="0"/>
        <v>8.4604650000000003E-2</v>
      </c>
      <c r="E13" s="17"/>
      <c r="H13" s="441" t="s">
        <v>116</v>
      </c>
      <c r="I13" s="442"/>
      <c r="J13" s="26">
        <v>0.192</v>
      </c>
    </row>
    <row r="14" spans="1:12" ht="15.75" thickTop="1">
      <c r="H14" s="441" t="s">
        <v>117</v>
      </c>
      <c r="I14" s="442"/>
      <c r="J14" s="26">
        <v>0.92900000000000005</v>
      </c>
    </row>
    <row r="15" spans="1:12">
      <c r="A15" s="23" t="s">
        <v>21</v>
      </c>
      <c r="B15" s="10">
        <v>139752599</v>
      </c>
      <c r="C15" s="14">
        <v>51995700</v>
      </c>
      <c r="D15" s="13">
        <f t="shared" ref="D15:D23" si="1">C15/B15</f>
        <v>0.37205533472762103</v>
      </c>
      <c r="E15" s="13">
        <f>B15/B23</f>
        <v>0.63523908910671423</v>
      </c>
      <c r="H15" s="441" t="s">
        <v>118</v>
      </c>
      <c r="I15" s="442"/>
      <c r="J15" s="26">
        <v>0.83</v>
      </c>
    </row>
    <row r="16" spans="1:12">
      <c r="A16" t="s">
        <v>22</v>
      </c>
      <c r="B16" s="10">
        <v>8932000</v>
      </c>
      <c r="C16" s="12">
        <v>6732000</v>
      </c>
      <c r="D16" s="13">
        <f t="shared" si="1"/>
        <v>0.75369458128078815</v>
      </c>
      <c r="E16" s="13">
        <f>B16/B23</f>
        <v>4.0600000175318181E-2</v>
      </c>
      <c r="H16" s="441" t="s">
        <v>119</v>
      </c>
      <c r="I16" s="442"/>
      <c r="J16" s="26">
        <v>0.23400000000000001</v>
      </c>
    </row>
    <row r="17" spans="1:5">
      <c r="A17" t="s">
        <v>23</v>
      </c>
      <c r="B17" s="10">
        <v>27822796.050000001</v>
      </c>
      <c r="C17" s="12">
        <v>5320750</v>
      </c>
      <c r="D17" s="13">
        <f t="shared" si="1"/>
        <v>0.19123707015061125</v>
      </c>
      <c r="E17" s="13">
        <f>B17/B23</f>
        <v>0.12646725531883588</v>
      </c>
    </row>
    <row r="18" spans="1:5">
      <c r="A18" t="s">
        <v>24</v>
      </c>
      <c r="B18" s="10">
        <v>3792250</v>
      </c>
      <c r="C18" s="12">
        <v>0</v>
      </c>
      <c r="D18" s="13">
        <f t="shared" si="1"/>
        <v>0</v>
      </c>
      <c r="E18" s="13">
        <f>B18/B23</f>
        <v>1.7237500074434659E-2</v>
      </c>
    </row>
    <row r="19" spans="1:5">
      <c r="A19" t="s">
        <v>25</v>
      </c>
      <c r="B19" s="10">
        <v>7950250</v>
      </c>
      <c r="C19" s="12">
        <v>0</v>
      </c>
      <c r="D19" s="13">
        <f t="shared" si="1"/>
        <v>0</v>
      </c>
      <c r="E19" s="13">
        <f>B19/B23</f>
        <v>3.6137500156048295E-2</v>
      </c>
    </row>
    <row r="20" spans="1:5">
      <c r="A20" t="s">
        <v>26</v>
      </c>
      <c r="B20" s="10">
        <v>1838375</v>
      </c>
      <c r="C20" s="12">
        <v>0</v>
      </c>
      <c r="D20" s="13">
        <f t="shared" si="1"/>
        <v>0</v>
      </c>
      <c r="E20" s="13">
        <f>B20/B23</f>
        <v>8.3562500360838069E-3</v>
      </c>
    </row>
    <row r="21" spans="1:5">
      <c r="A21" t="s">
        <v>27</v>
      </c>
      <c r="B21" s="8">
        <v>1838375</v>
      </c>
      <c r="C21" s="12">
        <v>0</v>
      </c>
      <c r="D21" s="13">
        <f t="shared" si="1"/>
        <v>0</v>
      </c>
      <c r="E21" s="13">
        <f>B21/B23</f>
        <v>8.3562500360838069E-3</v>
      </c>
    </row>
    <row r="22" spans="1:5">
      <c r="A22" t="s">
        <v>28</v>
      </c>
      <c r="B22" s="8">
        <v>28073354</v>
      </c>
      <c r="C22" s="12">
        <v>0</v>
      </c>
      <c r="D22" s="13">
        <f t="shared" si="1"/>
        <v>0</v>
      </c>
      <c r="E22" s="13">
        <f>B22/B23</f>
        <v>0.12760615509648113</v>
      </c>
    </row>
    <row r="23" spans="1:5" ht="15.75" thickBot="1">
      <c r="A23" s="17" t="s">
        <v>83</v>
      </c>
      <c r="B23" s="18">
        <f>SUM(B15:B22)</f>
        <v>219999999.05000001</v>
      </c>
      <c r="C23" s="18">
        <f>SUM(C15:C22)</f>
        <v>64048450</v>
      </c>
      <c r="D23" s="20">
        <f t="shared" si="1"/>
        <v>0.29112931943896753</v>
      </c>
      <c r="E23" s="19"/>
    </row>
    <row r="24" spans="1:5" ht="15.75" thickTop="1"/>
    <row r="25" spans="1:5">
      <c r="A25" s="23" t="s">
        <v>106</v>
      </c>
      <c r="B25" s="10">
        <v>59894400</v>
      </c>
      <c r="C25" s="14">
        <v>0</v>
      </c>
      <c r="D25" s="13">
        <f t="shared" ref="D25:D34" si="2">C25/B25</f>
        <v>0</v>
      </c>
      <c r="E25" s="13">
        <f>B25/B34</f>
        <v>0.62390000000000001</v>
      </c>
    </row>
    <row r="26" spans="1:5">
      <c r="A26" t="s">
        <v>107</v>
      </c>
      <c r="B26" s="10">
        <v>1776000</v>
      </c>
      <c r="C26" s="12">
        <v>0</v>
      </c>
      <c r="D26" s="13">
        <f t="shared" si="2"/>
        <v>0</v>
      </c>
      <c r="E26" s="13">
        <f>B26/B34</f>
        <v>1.8499999999999999E-2</v>
      </c>
    </row>
    <row r="27" spans="1:5">
      <c r="A27" t="s">
        <v>100</v>
      </c>
      <c r="B27" s="10">
        <v>38400</v>
      </c>
      <c r="C27" s="12">
        <v>0</v>
      </c>
      <c r="D27" s="13">
        <f t="shared" si="2"/>
        <v>0</v>
      </c>
      <c r="E27" s="13">
        <f>B27/B34</f>
        <v>4.0000000000000002E-4</v>
      </c>
    </row>
    <row r="28" spans="1:5">
      <c r="A28" t="s">
        <v>101</v>
      </c>
      <c r="B28" s="10">
        <v>21187200</v>
      </c>
      <c r="C28" s="12">
        <v>0</v>
      </c>
      <c r="D28" s="13">
        <f t="shared" si="2"/>
        <v>0</v>
      </c>
      <c r="E28" s="13">
        <f>B28/B34</f>
        <v>0.22070000000000001</v>
      </c>
    </row>
    <row r="29" spans="1:5">
      <c r="A29" t="s">
        <v>102</v>
      </c>
      <c r="B29" s="10">
        <v>1468800</v>
      </c>
      <c r="C29" s="12">
        <v>0</v>
      </c>
      <c r="D29" s="13">
        <f t="shared" si="2"/>
        <v>0</v>
      </c>
      <c r="E29" s="13">
        <f>B29/B34</f>
        <v>1.5299999999999999E-2</v>
      </c>
    </row>
    <row r="30" spans="1:5">
      <c r="A30" t="s">
        <v>103</v>
      </c>
      <c r="B30" s="10">
        <v>192000</v>
      </c>
      <c r="C30" s="12">
        <v>0</v>
      </c>
      <c r="D30" s="13">
        <f t="shared" si="2"/>
        <v>0</v>
      </c>
      <c r="E30" s="13">
        <f>B30/B34</f>
        <v>2E-3</v>
      </c>
    </row>
    <row r="31" spans="1:5">
      <c r="A31" t="s">
        <v>104</v>
      </c>
      <c r="B31" s="8">
        <v>3667200</v>
      </c>
      <c r="C31" s="12">
        <v>0</v>
      </c>
      <c r="D31" s="13">
        <f t="shared" si="2"/>
        <v>0</v>
      </c>
      <c r="E31" s="13">
        <f>B31/B34</f>
        <v>3.8199999999999998E-2</v>
      </c>
    </row>
    <row r="32" spans="1:5">
      <c r="A32" t="s">
        <v>57</v>
      </c>
      <c r="B32" s="8">
        <v>7267200</v>
      </c>
      <c r="C32" s="12">
        <v>0</v>
      </c>
      <c r="D32" s="13">
        <f t="shared" si="2"/>
        <v>0</v>
      </c>
      <c r="E32" s="13">
        <f>B32/B34</f>
        <v>7.5700000000000003E-2</v>
      </c>
    </row>
    <row r="33" spans="1:11">
      <c r="A33" t="s">
        <v>105</v>
      </c>
      <c r="B33" s="8">
        <v>508800</v>
      </c>
      <c r="C33" s="12">
        <v>0</v>
      </c>
      <c r="D33" s="13">
        <f t="shared" si="2"/>
        <v>0</v>
      </c>
      <c r="E33" s="13"/>
    </row>
    <row r="34" spans="1:11" ht="15.75" thickBot="1">
      <c r="A34" s="17" t="s">
        <v>83</v>
      </c>
      <c r="B34" s="18">
        <f>SUM(B25:B33)</f>
        <v>96000000</v>
      </c>
      <c r="C34" s="18">
        <f>SUM(C25:C33)</f>
        <v>0</v>
      </c>
      <c r="D34" s="20">
        <f t="shared" si="2"/>
        <v>0</v>
      </c>
      <c r="E34" s="19"/>
    </row>
    <row r="35" spans="1:11" ht="15.75" thickTop="1"/>
    <row r="36" spans="1:11">
      <c r="A36" s="23" t="s">
        <v>29</v>
      </c>
      <c r="B36" s="10">
        <v>139300000</v>
      </c>
      <c r="C36" s="14">
        <v>93450000</v>
      </c>
      <c r="D36" s="13">
        <f t="shared" ref="D36:D43" si="3">C36/B36</f>
        <v>0.67085427135678388</v>
      </c>
      <c r="E36" s="13">
        <f>B36/B44</f>
        <v>0.75079878954634549</v>
      </c>
      <c r="H36" s="10"/>
      <c r="I36" s="11"/>
      <c r="J36" s="13"/>
      <c r="K36" s="13"/>
    </row>
    <row r="37" spans="1:11">
      <c r="A37" t="s">
        <v>30</v>
      </c>
      <c r="B37" s="10">
        <v>17620264</v>
      </c>
      <c r="C37" s="12">
        <v>8920264</v>
      </c>
      <c r="D37" s="13">
        <f>C37/B37</f>
        <v>0.50625030362768686</v>
      </c>
      <c r="E37" s="13">
        <f>B37/B44</f>
        <v>9.4969654577796464E-2</v>
      </c>
      <c r="H37" s="10"/>
      <c r="I37" s="12"/>
      <c r="J37" s="13"/>
      <c r="K37" s="13"/>
    </row>
    <row r="38" spans="1:11">
      <c r="A38" t="s">
        <v>31</v>
      </c>
      <c r="B38" s="10">
        <v>17304000</v>
      </c>
      <c r="C38" s="12">
        <v>6000000</v>
      </c>
      <c r="D38" s="13">
        <f t="shared" si="3"/>
        <v>0.34674063800277394</v>
      </c>
      <c r="E38" s="13">
        <f>B38/B44</f>
        <v>9.3265055666259603E-2</v>
      </c>
      <c r="H38" s="10"/>
      <c r="I38" s="12"/>
      <c r="J38" s="13"/>
      <c r="K38" s="13"/>
    </row>
    <row r="39" spans="1:11">
      <c r="A39" t="s">
        <v>32</v>
      </c>
      <c r="B39" s="10">
        <v>2070000</v>
      </c>
      <c r="C39" s="12">
        <v>658100</v>
      </c>
      <c r="D39" s="13">
        <f t="shared" si="3"/>
        <v>0.31792270531400968</v>
      </c>
      <c r="E39" s="13">
        <f>B39/B44</f>
        <v>1.1156880792253663E-2</v>
      </c>
      <c r="H39" s="10"/>
      <c r="I39" s="12"/>
      <c r="J39" s="13"/>
      <c r="K39" s="13"/>
    </row>
    <row r="40" spans="1:11">
      <c r="A40" t="s">
        <v>33</v>
      </c>
      <c r="B40" s="10">
        <v>720000</v>
      </c>
      <c r="C40" s="12">
        <v>0</v>
      </c>
      <c r="D40" s="13">
        <f t="shared" si="3"/>
        <v>0</v>
      </c>
      <c r="E40" s="13">
        <f>B40/B44</f>
        <v>3.8806541886099695E-3</v>
      </c>
      <c r="H40" s="10"/>
      <c r="I40" s="12"/>
      <c r="J40" s="13"/>
      <c r="K40" s="13"/>
    </row>
    <row r="41" spans="1:11">
      <c r="A41" t="s">
        <v>34</v>
      </c>
      <c r="B41" s="8">
        <v>6715200</v>
      </c>
      <c r="C41" s="12">
        <v>3100000</v>
      </c>
      <c r="D41" s="13">
        <f t="shared" si="3"/>
        <v>0.46163926614248274</v>
      </c>
      <c r="E41" s="13">
        <f>B41/B44</f>
        <v>3.6193568065768983E-2</v>
      </c>
      <c r="H41" s="8"/>
      <c r="I41" s="12"/>
      <c r="J41" s="13"/>
      <c r="K41" s="13"/>
    </row>
    <row r="42" spans="1:11">
      <c r="A42" t="s">
        <v>36</v>
      </c>
      <c r="B42" s="8">
        <v>1800000</v>
      </c>
      <c r="C42" s="12">
        <v>0</v>
      </c>
      <c r="D42" s="13">
        <f t="shared" si="3"/>
        <v>0</v>
      </c>
      <c r="E42" s="13">
        <f>B42/B44</f>
        <v>9.7016354715249234E-3</v>
      </c>
      <c r="H42" s="8"/>
      <c r="I42" s="12"/>
      <c r="J42" s="13"/>
      <c r="K42" s="13"/>
    </row>
    <row r="43" spans="1:11">
      <c r="A43" t="s">
        <v>35</v>
      </c>
      <c r="B43" s="8">
        <v>6264</v>
      </c>
      <c r="C43" s="12">
        <v>6264</v>
      </c>
      <c r="D43" s="13">
        <f t="shared" si="3"/>
        <v>1</v>
      </c>
      <c r="E43" s="13">
        <f>B43/B44</f>
        <v>3.3761691440906732E-5</v>
      </c>
      <c r="H43" s="8"/>
      <c r="I43" s="12"/>
      <c r="J43" s="13"/>
      <c r="K43" s="13"/>
    </row>
    <row r="44" spans="1:11" ht="15.75" thickBot="1">
      <c r="A44" s="17" t="s">
        <v>83</v>
      </c>
      <c r="B44" s="18">
        <f>SUM(B36:B43)</f>
        <v>185535728</v>
      </c>
      <c r="C44" s="18">
        <f>SUM(C36:C43)</f>
        <v>112134628</v>
      </c>
      <c r="D44" s="20">
        <f>C44/B44</f>
        <v>0.60438293588391778</v>
      </c>
      <c r="E44" s="17"/>
      <c r="H44" s="18"/>
      <c r="I44" s="19"/>
      <c r="J44" s="20"/>
      <c r="K44" s="17"/>
    </row>
    <row r="45" spans="1:11" ht="15.75" thickTop="1"/>
    <row r="46" spans="1:11">
      <c r="A46" s="23" t="e">
        <f>#REF!</f>
        <v>#REF!</v>
      </c>
      <c r="B46" s="10" t="e">
        <f>#REF!</f>
        <v>#REF!</v>
      </c>
      <c r="C46" s="14" t="e">
        <f>#REF!</f>
        <v>#REF!</v>
      </c>
      <c r="D46" s="13" t="e">
        <f>#REF!</f>
        <v>#REF!</v>
      </c>
      <c r="E46" s="13" t="e">
        <f>#REF!</f>
        <v>#REF!</v>
      </c>
    </row>
    <row r="47" spans="1:11">
      <c r="A47" t="e">
        <f>#REF!</f>
        <v>#REF!</v>
      </c>
      <c r="B47" s="10" t="e">
        <f>#REF!</f>
        <v>#REF!</v>
      </c>
      <c r="C47" s="12" t="e">
        <f>#REF!</f>
        <v>#REF!</v>
      </c>
      <c r="D47" s="13" t="e">
        <f>#REF!</f>
        <v>#REF!</v>
      </c>
      <c r="E47" s="13" t="e">
        <f>#REF!</f>
        <v>#REF!</v>
      </c>
    </row>
    <row r="48" spans="1:11">
      <c r="A48" t="e">
        <f>#REF!</f>
        <v>#REF!</v>
      </c>
      <c r="B48" s="10" t="e">
        <f>#REF!</f>
        <v>#REF!</v>
      </c>
      <c r="C48" s="12" t="e">
        <f>#REF!</f>
        <v>#REF!</v>
      </c>
      <c r="D48" s="13" t="e">
        <f>#REF!</f>
        <v>#REF!</v>
      </c>
      <c r="E48" s="13" t="e">
        <f>#REF!</f>
        <v>#REF!</v>
      </c>
    </row>
    <row r="49" spans="1:5">
      <c r="A49" t="e">
        <f>#REF!</f>
        <v>#REF!</v>
      </c>
      <c r="B49" s="10" t="e">
        <f>#REF!</f>
        <v>#REF!</v>
      </c>
      <c r="C49" s="12" t="e">
        <f>#REF!</f>
        <v>#REF!</v>
      </c>
      <c r="D49" s="13" t="e">
        <f>#REF!</f>
        <v>#REF!</v>
      </c>
      <c r="E49" s="13" t="e">
        <f>#REF!</f>
        <v>#REF!</v>
      </c>
    </row>
    <row r="50" spans="1:5">
      <c r="A50" t="e">
        <f>#REF!</f>
        <v>#REF!</v>
      </c>
      <c r="B50" s="10" t="e">
        <f>#REF!</f>
        <v>#REF!</v>
      </c>
      <c r="C50" s="12" t="e">
        <f>#REF!</f>
        <v>#REF!</v>
      </c>
      <c r="D50" s="13" t="e">
        <f>#REF!</f>
        <v>#REF!</v>
      </c>
      <c r="E50" s="13" t="e">
        <f>#REF!</f>
        <v>#REF!</v>
      </c>
    </row>
    <row r="51" spans="1:5">
      <c r="A51" t="e">
        <f>#REF!</f>
        <v>#REF!</v>
      </c>
      <c r="B51" s="8" t="e">
        <f>#REF!</f>
        <v>#REF!</v>
      </c>
      <c r="C51" s="12" t="e">
        <f>#REF!</f>
        <v>#REF!</v>
      </c>
      <c r="D51" s="13" t="e">
        <f>#REF!</f>
        <v>#REF!</v>
      </c>
      <c r="E51" s="13" t="e">
        <f>#REF!</f>
        <v>#REF!</v>
      </c>
    </row>
    <row r="52" spans="1:5">
      <c r="A52" t="e">
        <f>#REF!</f>
        <v>#REF!</v>
      </c>
      <c r="B52" s="8" t="e">
        <f>#REF!</f>
        <v>#REF!</v>
      </c>
      <c r="C52" s="12" t="e">
        <f>#REF!</f>
        <v>#REF!</v>
      </c>
      <c r="D52" s="13" t="e">
        <f>#REF!</f>
        <v>#REF!</v>
      </c>
      <c r="E52" s="13" t="e">
        <f>#REF!</f>
        <v>#REF!</v>
      </c>
    </row>
    <row r="53" spans="1:5">
      <c r="A53" t="e">
        <f>#REF!</f>
        <v>#REF!</v>
      </c>
      <c r="B53" s="8" t="e">
        <f>#REF!</f>
        <v>#REF!</v>
      </c>
      <c r="C53" s="12" t="e">
        <f>#REF!</f>
        <v>#REF!</v>
      </c>
      <c r="D53" s="13" t="e">
        <f>#REF!</f>
        <v>#REF!</v>
      </c>
      <c r="E53" s="13" t="e">
        <f>#REF!</f>
        <v>#REF!</v>
      </c>
    </row>
    <row r="54" spans="1:5" ht="15.75" thickBot="1">
      <c r="A54" s="17" t="e">
        <f>#REF!</f>
        <v>#REF!</v>
      </c>
      <c r="B54" s="18" t="e">
        <f>#REF!</f>
        <v>#REF!</v>
      </c>
      <c r="C54" s="18" t="e">
        <f>#REF!</f>
        <v>#REF!</v>
      </c>
      <c r="D54" s="20" t="e">
        <f>#REF!</f>
        <v>#REF!</v>
      </c>
      <c r="E54" s="17" t="e">
        <f>#REF!</f>
        <v>#REF!</v>
      </c>
    </row>
    <row r="55" spans="1:5" ht="15.75" thickTop="1"/>
    <row r="56" spans="1:5">
      <c r="A56" s="23" t="e">
        <f>#REF!</f>
        <v>#REF!</v>
      </c>
      <c r="B56" s="10" t="e">
        <f>#REF!</f>
        <v>#REF!</v>
      </c>
      <c r="C56" s="14" t="e">
        <f>#REF!</f>
        <v>#REF!</v>
      </c>
      <c r="D56" s="9" t="e">
        <f>#REF!</f>
        <v>#REF!</v>
      </c>
      <c r="E56" s="9" t="e">
        <f>#REF!</f>
        <v>#REF!</v>
      </c>
    </row>
    <row r="57" spans="1:5">
      <c r="A57" t="e">
        <f>#REF!</f>
        <v>#REF!</v>
      </c>
      <c r="B57" s="10" t="e">
        <f>#REF!</f>
        <v>#REF!</v>
      </c>
      <c r="C57" s="12" t="e">
        <f>#REF!</f>
        <v>#REF!</v>
      </c>
      <c r="D57" s="9" t="e">
        <f>#REF!</f>
        <v>#REF!</v>
      </c>
      <c r="E57" s="9" t="e">
        <f>#REF!</f>
        <v>#REF!</v>
      </c>
    </row>
    <row r="58" spans="1:5">
      <c r="A58" t="e">
        <f>#REF!</f>
        <v>#REF!</v>
      </c>
      <c r="B58" s="10" t="e">
        <f>#REF!</f>
        <v>#REF!</v>
      </c>
      <c r="C58" s="12" t="e">
        <f>#REF!</f>
        <v>#REF!</v>
      </c>
      <c r="D58" s="9" t="e">
        <f>#REF!</f>
        <v>#REF!</v>
      </c>
      <c r="E58" s="9" t="e">
        <f>#REF!</f>
        <v>#REF!</v>
      </c>
    </row>
    <row r="59" spans="1:5">
      <c r="A59" t="e">
        <f>#REF!</f>
        <v>#REF!</v>
      </c>
      <c r="B59" s="10" t="e">
        <f>#REF!</f>
        <v>#REF!</v>
      </c>
      <c r="C59" s="12" t="e">
        <f>#REF!</f>
        <v>#REF!</v>
      </c>
      <c r="D59" s="9" t="e">
        <f>#REF!</f>
        <v>#REF!</v>
      </c>
      <c r="E59" s="9" t="e">
        <f>#REF!</f>
        <v>#REF!</v>
      </c>
    </row>
    <row r="60" spans="1:5">
      <c r="A60" t="e">
        <f>#REF!</f>
        <v>#REF!</v>
      </c>
      <c r="B60" s="10" t="e">
        <f>#REF!</f>
        <v>#REF!</v>
      </c>
      <c r="C60" s="12" t="e">
        <f>#REF!</f>
        <v>#REF!</v>
      </c>
      <c r="D60" s="9" t="e">
        <f>#REF!</f>
        <v>#REF!</v>
      </c>
      <c r="E60" s="9" t="e">
        <f>#REF!</f>
        <v>#REF!</v>
      </c>
    </row>
    <row r="61" spans="1:5">
      <c r="A61" t="e">
        <f>#REF!</f>
        <v>#REF!</v>
      </c>
      <c r="B61" s="10" t="e">
        <f>#REF!</f>
        <v>#REF!</v>
      </c>
      <c r="C61" s="12" t="e">
        <f>#REF!</f>
        <v>#REF!</v>
      </c>
      <c r="D61" s="9" t="e">
        <f>#REF!</f>
        <v>#REF!</v>
      </c>
      <c r="E61" s="9" t="e">
        <f>#REF!</f>
        <v>#REF!</v>
      </c>
    </row>
    <row r="62" spans="1:5">
      <c r="A62" t="e">
        <f>#REF!</f>
        <v>#REF!</v>
      </c>
      <c r="B62" s="8" t="e">
        <f>#REF!</f>
        <v>#REF!</v>
      </c>
      <c r="C62" s="12" t="e">
        <f>#REF!</f>
        <v>#REF!</v>
      </c>
      <c r="D62" s="9" t="e">
        <f>#REF!</f>
        <v>#REF!</v>
      </c>
      <c r="E62" s="9" t="e">
        <f>#REF!</f>
        <v>#REF!</v>
      </c>
    </row>
    <row r="63" spans="1:5" ht="15.75" thickBot="1">
      <c r="A63" s="17" t="e">
        <f>#REF!</f>
        <v>#REF!</v>
      </c>
      <c r="B63" s="18" t="e">
        <f>#REF!</f>
        <v>#REF!</v>
      </c>
      <c r="C63" s="18" t="e">
        <f>#REF!</f>
        <v>#REF!</v>
      </c>
      <c r="D63" s="21" t="e">
        <f>#REF!</f>
        <v>#REF!</v>
      </c>
      <c r="E63" s="17" t="e">
        <f>#REF!</f>
        <v>#REF!</v>
      </c>
    </row>
    <row r="64" spans="1:5" ht="15.75" thickTop="1"/>
    <row r="65" spans="1:5">
      <c r="A65" s="23" t="e">
        <f>#REF!</f>
        <v>#REF!</v>
      </c>
      <c r="B65" s="10" t="e">
        <f>#REF!</f>
        <v>#REF!</v>
      </c>
      <c r="C65" s="14" t="e">
        <f>#REF!</f>
        <v>#REF!</v>
      </c>
      <c r="D65" s="15" t="e">
        <f>#REF!</f>
        <v>#REF!</v>
      </c>
      <c r="E65" s="9" t="e">
        <f>#REF!</f>
        <v>#REF!</v>
      </c>
    </row>
    <row r="66" spans="1:5">
      <c r="A66" t="e">
        <f>#REF!</f>
        <v>#REF!</v>
      </c>
      <c r="B66" s="10" t="e">
        <f>#REF!</f>
        <v>#REF!</v>
      </c>
      <c r="C66" s="12" t="e">
        <f>#REF!</f>
        <v>#REF!</v>
      </c>
      <c r="D66" s="9" t="e">
        <f>#REF!</f>
        <v>#REF!</v>
      </c>
      <c r="E66" s="9" t="e">
        <f>#REF!</f>
        <v>#REF!</v>
      </c>
    </row>
    <row r="67" spans="1:5">
      <c r="A67" t="e">
        <f>#REF!</f>
        <v>#REF!</v>
      </c>
      <c r="B67" s="10" t="e">
        <f>#REF!</f>
        <v>#REF!</v>
      </c>
      <c r="C67" s="12" t="e">
        <f>#REF!</f>
        <v>#REF!</v>
      </c>
      <c r="D67" s="9" t="e">
        <f>#REF!</f>
        <v>#REF!</v>
      </c>
      <c r="E67" s="9" t="e">
        <f>#REF!</f>
        <v>#REF!</v>
      </c>
    </row>
    <row r="68" spans="1:5">
      <c r="A68" t="e">
        <f>#REF!</f>
        <v>#REF!</v>
      </c>
      <c r="B68" s="10" t="e">
        <f>#REF!</f>
        <v>#REF!</v>
      </c>
      <c r="C68" s="12" t="e">
        <f>#REF!</f>
        <v>#REF!</v>
      </c>
      <c r="D68" s="9" t="e">
        <f>#REF!</f>
        <v>#REF!</v>
      </c>
      <c r="E68" s="9" t="e">
        <f>#REF!</f>
        <v>#REF!</v>
      </c>
    </row>
    <row r="69" spans="1:5">
      <c r="A69" t="e">
        <f>#REF!</f>
        <v>#REF!</v>
      </c>
      <c r="B69" s="10" t="e">
        <f>#REF!</f>
        <v>#REF!</v>
      </c>
      <c r="C69" s="12" t="e">
        <f>#REF!</f>
        <v>#REF!</v>
      </c>
      <c r="D69" s="9" t="e">
        <f>#REF!</f>
        <v>#REF!</v>
      </c>
      <c r="E69" s="9" t="e">
        <f>#REF!</f>
        <v>#REF!</v>
      </c>
    </row>
    <row r="70" spans="1:5">
      <c r="A70" t="e">
        <f>#REF!</f>
        <v>#REF!</v>
      </c>
      <c r="B70" s="10" t="e">
        <f>#REF!</f>
        <v>#REF!</v>
      </c>
      <c r="C70" s="12" t="e">
        <f>#REF!</f>
        <v>#REF!</v>
      </c>
      <c r="D70" s="9" t="e">
        <f>#REF!</f>
        <v>#REF!</v>
      </c>
      <c r="E70" s="9" t="e">
        <f>#REF!</f>
        <v>#REF!</v>
      </c>
    </row>
    <row r="71" spans="1:5">
      <c r="A71" t="e">
        <f>#REF!</f>
        <v>#REF!</v>
      </c>
      <c r="B71" s="8" t="e">
        <f>#REF!</f>
        <v>#REF!</v>
      </c>
      <c r="C71" s="12" t="e">
        <f>#REF!</f>
        <v>#REF!</v>
      </c>
      <c r="D71" s="9" t="e">
        <f>#REF!</f>
        <v>#REF!</v>
      </c>
      <c r="E71" s="9" t="e">
        <f>#REF!</f>
        <v>#REF!</v>
      </c>
    </row>
    <row r="72" spans="1:5">
      <c r="A72" t="e">
        <f>#REF!</f>
        <v>#REF!</v>
      </c>
      <c r="B72" s="8" t="e">
        <f>#REF!</f>
        <v>#REF!</v>
      </c>
      <c r="C72" s="8" t="e">
        <f>#REF!</f>
        <v>#REF!</v>
      </c>
      <c r="D72" s="9" t="e">
        <f>#REF!</f>
        <v>#REF!</v>
      </c>
      <c r="E72" s="9" t="e">
        <f>#REF!</f>
        <v>#REF!</v>
      </c>
    </row>
    <row r="73" spans="1:5">
      <c r="A73" t="e">
        <f>#REF!</f>
        <v>#REF!</v>
      </c>
      <c r="B73" s="8" t="e">
        <f>#REF!</f>
        <v>#REF!</v>
      </c>
      <c r="C73" s="12" t="e">
        <f>#REF!</f>
        <v>#REF!</v>
      </c>
      <c r="D73" s="9" t="e">
        <f>#REF!</f>
        <v>#REF!</v>
      </c>
      <c r="E73" s="9" t="e">
        <f>#REF!</f>
        <v>#REF!</v>
      </c>
    </row>
    <row r="74" spans="1:5" ht="15.75" thickBot="1">
      <c r="A74" s="17" t="e">
        <f>#REF!</f>
        <v>#REF!</v>
      </c>
      <c r="B74" s="18" t="e">
        <f>#REF!</f>
        <v>#REF!</v>
      </c>
      <c r="C74" s="18" t="e">
        <f>#REF!</f>
        <v>#REF!</v>
      </c>
      <c r="D74" s="21" t="e">
        <f>#REF!</f>
        <v>#REF!</v>
      </c>
      <c r="E74" s="17" t="e">
        <f>#REF!</f>
        <v>#REF!</v>
      </c>
    </row>
    <row r="75" spans="1:5" ht="15.75" thickTop="1"/>
    <row r="76" spans="1:5">
      <c r="A76" s="23" t="e">
        <f>#REF!</f>
        <v>#REF!</v>
      </c>
      <c r="B76" s="10" t="e">
        <f>#REF!</f>
        <v>#REF!</v>
      </c>
      <c r="C76" s="14" t="e">
        <f>#REF!</f>
        <v>#REF!</v>
      </c>
      <c r="D76" s="15" t="e">
        <f>#REF!</f>
        <v>#REF!</v>
      </c>
      <c r="E76" s="9" t="e">
        <f>#REF!</f>
        <v>#REF!</v>
      </c>
    </row>
    <row r="77" spans="1:5">
      <c r="A77" t="e">
        <f>#REF!</f>
        <v>#REF!</v>
      </c>
      <c r="B77" s="10" t="e">
        <f>#REF!</f>
        <v>#REF!</v>
      </c>
      <c r="C77" s="12" t="e">
        <f>#REF!</f>
        <v>#REF!</v>
      </c>
      <c r="D77" s="9" t="e">
        <f>#REF!</f>
        <v>#REF!</v>
      </c>
      <c r="E77" s="9" t="e">
        <f>#REF!</f>
        <v>#REF!</v>
      </c>
    </row>
    <row r="78" spans="1:5" ht="15.75" thickBot="1">
      <c r="A78" s="17" t="e">
        <f>#REF!</f>
        <v>#REF!</v>
      </c>
      <c r="B78" s="18" t="e">
        <f>#REF!</f>
        <v>#REF!</v>
      </c>
      <c r="C78" s="18" t="e">
        <f>#REF!</f>
        <v>#REF!</v>
      </c>
      <c r="D78" s="21" t="e">
        <f>#REF!</f>
        <v>#REF!</v>
      </c>
      <c r="E78" s="17" t="e">
        <f>#REF!</f>
        <v>#REF!</v>
      </c>
    </row>
    <row r="79" spans="1:5" ht="15.75" thickTop="1"/>
    <row r="80" spans="1:5">
      <c r="A80" s="23" t="e">
        <f>#REF!</f>
        <v>#REF!</v>
      </c>
      <c r="B80" s="10" t="e">
        <f>#REF!</f>
        <v>#REF!</v>
      </c>
      <c r="C80" s="14" t="e">
        <f>#REF!</f>
        <v>#REF!</v>
      </c>
      <c r="D80" s="15" t="e">
        <f>#REF!</f>
        <v>#REF!</v>
      </c>
      <c r="E80" s="16" t="e">
        <f>#REF!</f>
        <v>#REF!</v>
      </c>
    </row>
    <row r="81" spans="1:5">
      <c r="A81" t="e">
        <f>#REF!</f>
        <v>#REF!</v>
      </c>
      <c r="B81" s="10" t="e">
        <f>#REF!</f>
        <v>#REF!</v>
      </c>
      <c r="C81" s="12" t="e">
        <f>#REF!</f>
        <v>#REF!</v>
      </c>
      <c r="D81" s="15" t="e">
        <f>#REF!</f>
        <v>#REF!</v>
      </c>
      <c r="E81" s="16" t="e">
        <f>#REF!</f>
        <v>#REF!</v>
      </c>
    </row>
    <row r="82" spans="1:5">
      <c r="A82" t="e">
        <f>#REF!</f>
        <v>#REF!</v>
      </c>
      <c r="B82" s="10" t="e">
        <f>#REF!</f>
        <v>#REF!</v>
      </c>
      <c r="C82" s="12" t="e">
        <f>#REF!</f>
        <v>#REF!</v>
      </c>
      <c r="D82" s="15" t="e">
        <f>#REF!</f>
        <v>#REF!</v>
      </c>
      <c r="E82" s="16" t="e">
        <f>#REF!</f>
        <v>#REF!</v>
      </c>
    </row>
    <row r="83" spans="1:5">
      <c r="A83" t="e">
        <f>#REF!</f>
        <v>#REF!</v>
      </c>
      <c r="B83" s="10" t="e">
        <f>#REF!</f>
        <v>#REF!</v>
      </c>
      <c r="C83" s="12" t="e">
        <f>#REF!</f>
        <v>#REF!</v>
      </c>
      <c r="D83" s="15" t="e">
        <f>#REF!</f>
        <v>#REF!</v>
      </c>
      <c r="E83" s="16" t="e">
        <f>#REF!</f>
        <v>#REF!</v>
      </c>
    </row>
    <row r="84" spans="1:5" ht="15.75" thickBot="1">
      <c r="A84" s="17" t="e">
        <f>#REF!</f>
        <v>#REF!</v>
      </c>
      <c r="B84" s="18" t="e">
        <f>#REF!</f>
        <v>#REF!</v>
      </c>
      <c r="C84" s="18" t="e">
        <f>#REF!</f>
        <v>#REF!</v>
      </c>
      <c r="D84" s="21" t="e">
        <f>#REF!</f>
        <v>#REF!</v>
      </c>
      <c r="E84" s="22" t="e">
        <f>#REF!</f>
        <v>#REF!</v>
      </c>
    </row>
    <row r="85" spans="1:5" ht="15.75" thickTop="1"/>
    <row r="86" spans="1:5">
      <c r="A86" s="23" t="e">
        <f>#REF!</f>
        <v>#REF!</v>
      </c>
      <c r="B86" s="10" t="e">
        <f>#REF!</f>
        <v>#REF!</v>
      </c>
      <c r="C86" s="12" t="e">
        <f>#REF!</f>
        <v>#REF!</v>
      </c>
      <c r="D86" s="9" t="e">
        <f>#REF!</f>
        <v>#REF!</v>
      </c>
      <c r="E86" s="9" t="e">
        <f>#REF!</f>
        <v>#REF!</v>
      </c>
    </row>
    <row r="87" spans="1:5">
      <c r="A87" t="e">
        <f>#REF!</f>
        <v>#REF!</v>
      </c>
      <c r="B87" s="10" t="e">
        <f>#REF!</f>
        <v>#REF!</v>
      </c>
      <c r="C87" s="12" t="e">
        <f>#REF!</f>
        <v>#REF!</v>
      </c>
      <c r="D87" s="9" t="e">
        <f>#REF!</f>
        <v>#REF!</v>
      </c>
      <c r="E87" s="9" t="e">
        <f>#REF!</f>
        <v>#REF!</v>
      </c>
    </row>
    <row r="88" spans="1:5">
      <c r="A88" t="e">
        <f>#REF!</f>
        <v>#REF!</v>
      </c>
      <c r="B88" s="10" t="e">
        <f>#REF!</f>
        <v>#REF!</v>
      </c>
      <c r="C88" s="12" t="e">
        <f>#REF!</f>
        <v>#REF!</v>
      </c>
      <c r="D88" s="9" t="e">
        <f>#REF!</f>
        <v>#REF!</v>
      </c>
      <c r="E88" s="9" t="e">
        <f>#REF!</f>
        <v>#REF!</v>
      </c>
    </row>
    <row r="89" spans="1:5">
      <c r="A89" t="e">
        <f>#REF!</f>
        <v>#REF!</v>
      </c>
      <c r="B89" s="10" t="e">
        <f>#REF!</f>
        <v>#REF!</v>
      </c>
      <c r="C89" s="12" t="e">
        <f>#REF!</f>
        <v>#REF!</v>
      </c>
      <c r="D89" s="9" t="e">
        <f>#REF!</f>
        <v>#REF!</v>
      </c>
      <c r="E89" s="9" t="e">
        <f>#REF!</f>
        <v>#REF!</v>
      </c>
    </row>
    <row r="90" spans="1:5">
      <c r="A90" t="e">
        <f>#REF!</f>
        <v>#REF!</v>
      </c>
      <c r="B90" s="10" t="e">
        <f>#REF!</f>
        <v>#REF!</v>
      </c>
      <c r="C90" s="12" t="e">
        <f>#REF!</f>
        <v>#REF!</v>
      </c>
      <c r="D90" s="9" t="e">
        <f>#REF!</f>
        <v>#REF!</v>
      </c>
      <c r="E90" s="9" t="e">
        <f>#REF!</f>
        <v>#REF!</v>
      </c>
    </row>
    <row r="91" spans="1:5" ht="15.75" thickBot="1">
      <c r="A91" s="17" t="e">
        <f>#REF!</f>
        <v>#REF!</v>
      </c>
      <c r="B91" s="18" t="e">
        <f>#REF!</f>
        <v>#REF!</v>
      </c>
      <c r="C91" s="18" t="e">
        <f>#REF!</f>
        <v>#REF!</v>
      </c>
      <c r="D91" s="20" t="e">
        <f>#REF!</f>
        <v>#REF!</v>
      </c>
      <c r="E91" s="21" t="e">
        <f>#REF!</f>
        <v>#REF!</v>
      </c>
    </row>
    <row r="92" spans="1:5" ht="15.75" thickTop="1"/>
    <row r="93" spans="1:5">
      <c r="A93" s="23" t="e">
        <f>#REF!</f>
        <v>#REF!</v>
      </c>
      <c r="B93" s="10" t="e">
        <f>#REF!</f>
        <v>#REF!</v>
      </c>
      <c r="C93" s="12" t="e">
        <f>#REF!</f>
        <v>#REF!</v>
      </c>
      <c r="D93" s="9" t="e">
        <f>#REF!</f>
        <v>#REF!</v>
      </c>
      <c r="E93" s="9" t="e">
        <f>#REF!</f>
        <v>#REF!</v>
      </c>
    </row>
    <row r="94" spans="1:5">
      <c r="A94" t="e">
        <f>#REF!</f>
        <v>#REF!</v>
      </c>
      <c r="B94" s="10" t="e">
        <f>#REF!</f>
        <v>#REF!</v>
      </c>
      <c r="C94" s="12" t="e">
        <f>#REF!</f>
        <v>#REF!</v>
      </c>
      <c r="D94" s="9" t="e">
        <f>#REF!</f>
        <v>#REF!</v>
      </c>
      <c r="E94" s="9" t="e">
        <f>#REF!</f>
        <v>#REF!</v>
      </c>
    </row>
    <row r="95" spans="1:5" ht="15.75" thickBot="1">
      <c r="A95" s="17" t="e">
        <f>#REF!</f>
        <v>#REF!</v>
      </c>
      <c r="B95" s="18" t="e">
        <f>#REF!</f>
        <v>#REF!</v>
      </c>
      <c r="C95" s="18" t="e">
        <f>#REF!</f>
        <v>#REF!</v>
      </c>
      <c r="D95" s="21" t="e">
        <f>#REF!</f>
        <v>#REF!</v>
      </c>
      <c r="E95" s="21" t="e">
        <f>#REF!</f>
        <v>#REF!</v>
      </c>
    </row>
    <row r="96" spans="1:5" ht="15.75" thickTop="1"/>
    <row r="97" spans="1:5">
      <c r="A97" s="23" t="e">
        <f>#REF!</f>
        <v>#REF!</v>
      </c>
      <c r="B97" s="10" t="e">
        <f>#REF!</f>
        <v>#REF!</v>
      </c>
      <c r="C97" s="14" t="e">
        <f>#REF!</f>
        <v>#REF!</v>
      </c>
      <c r="D97" s="15" t="e">
        <f>#REF!</f>
        <v>#REF!</v>
      </c>
      <c r="E97" s="9" t="e">
        <f>#REF!</f>
        <v>#REF!</v>
      </c>
    </row>
    <row r="98" spans="1:5">
      <c r="A98" t="e">
        <f>#REF!</f>
        <v>#REF!</v>
      </c>
      <c r="B98" s="10" t="e">
        <f>#REF!</f>
        <v>#REF!</v>
      </c>
      <c r="C98" s="12" t="e">
        <f>#REF!</f>
        <v>#REF!</v>
      </c>
      <c r="D98" s="9" t="e">
        <f>#REF!</f>
        <v>#REF!</v>
      </c>
      <c r="E98" s="9" t="e">
        <f>#REF!</f>
        <v>#REF!</v>
      </c>
    </row>
    <row r="99" spans="1:5">
      <c r="A99" t="e">
        <f>#REF!</f>
        <v>#REF!</v>
      </c>
      <c r="B99" s="10" t="e">
        <f>#REF!</f>
        <v>#REF!</v>
      </c>
      <c r="C99" s="12" t="e">
        <f>#REF!</f>
        <v>#REF!</v>
      </c>
      <c r="D99" s="9" t="e">
        <f>#REF!</f>
        <v>#REF!</v>
      </c>
      <c r="E99" s="9" t="e">
        <f>#REF!</f>
        <v>#REF!</v>
      </c>
    </row>
    <row r="100" spans="1:5">
      <c r="A100" t="e">
        <f>#REF!</f>
        <v>#REF!</v>
      </c>
      <c r="B100" s="10" t="e">
        <f>#REF!</f>
        <v>#REF!</v>
      </c>
      <c r="C100" s="12" t="e">
        <f>#REF!</f>
        <v>#REF!</v>
      </c>
      <c r="D100" s="9" t="e">
        <f>#REF!</f>
        <v>#REF!</v>
      </c>
      <c r="E100" s="9" t="e">
        <f>#REF!</f>
        <v>#REF!</v>
      </c>
    </row>
    <row r="101" spans="1:5">
      <c r="A101" t="e">
        <f>#REF!</f>
        <v>#REF!</v>
      </c>
      <c r="B101" s="10" t="e">
        <f>#REF!</f>
        <v>#REF!</v>
      </c>
      <c r="C101" s="12" t="e">
        <f>#REF!</f>
        <v>#REF!</v>
      </c>
      <c r="D101" s="9" t="e">
        <f>#REF!</f>
        <v>#REF!</v>
      </c>
      <c r="E101" s="9" t="e">
        <f>#REF!</f>
        <v>#REF!</v>
      </c>
    </row>
    <row r="102" spans="1:5">
      <c r="A102" t="e">
        <f>#REF!</f>
        <v>#REF!</v>
      </c>
      <c r="B102" s="10" t="e">
        <f>#REF!</f>
        <v>#REF!</v>
      </c>
      <c r="C102" s="12" t="e">
        <f>#REF!</f>
        <v>#REF!</v>
      </c>
      <c r="D102" s="9" t="e">
        <f>#REF!</f>
        <v>#REF!</v>
      </c>
      <c r="E102" s="9" t="e">
        <f>#REF!</f>
        <v>#REF!</v>
      </c>
    </row>
    <row r="103" spans="1:5">
      <c r="A103" t="e">
        <f>#REF!</f>
        <v>#REF!</v>
      </c>
      <c r="B103" s="10" t="e">
        <f>#REF!</f>
        <v>#REF!</v>
      </c>
      <c r="C103" s="12" t="e">
        <f>#REF!</f>
        <v>#REF!</v>
      </c>
      <c r="D103" s="9" t="e">
        <f>#REF!</f>
        <v>#REF!</v>
      </c>
      <c r="E103" s="9" t="e">
        <f>#REF!</f>
        <v>#REF!</v>
      </c>
    </row>
    <row r="104" spans="1:5">
      <c r="A104" t="e">
        <f>#REF!</f>
        <v>#REF!</v>
      </c>
      <c r="B104" s="10" t="e">
        <f>#REF!</f>
        <v>#REF!</v>
      </c>
      <c r="C104" s="12" t="e">
        <f>#REF!</f>
        <v>#REF!</v>
      </c>
      <c r="D104" s="9" t="e">
        <f>#REF!</f>
        <v>#REF!</v>
      </c>
      <c r="E104" s="9" t="e">
        <f>#REF!</f>
        <v>#REF!</v>
      </c>
    </row>
    <row r="105" spans="1:5">
      <c r="A105" t="e">
        <f>#REF!</f>
        <v>#REF!</v>
      </c>
      <c r="B105" s="10" t="e">
        <f>#REF!</f>
        <v>#REF!</v>
      </c>
      <c r="C105" s="12" t="e">
        <f>#REF!</f>
        <v>#REF!</v>
      </c>
      <c r="D105" s="9" t="e">
        <f>#REF!</f>
        <v>#REF!</v>
      </c>
      <c r="E105" s="9" t="e">
        <f>#REF!</f>
        <v>#REF!</v>
      </c>
    </row>
    <row r="106" spans="1:5">
      <c r="A106" t="e">
        <f>#REF!</f>
        <v>#REF!</v>
      </c>
      <c r="B106" s="10" t="e">
        <f>#REF!</f>
        <v>#REF!</v>
      </c>
      <c r="C106" s="12" t="e">
        <f>#REF!</f>
        <v>#REF!</v>
      </c>
      <c r="D106" s="9" t="e">
        <f>#REF!</f>
        <v>#REF!</v>
      </c>
      <c r="E106" s="9" t="e">
        <f>#REF!</f>
        <v>#REF!</v>
      </c>
    </row>
    <row r="107" spans="1:5">
      <c r="A107" t="e">
        <f>#REF!</f>
        <v>#REF!</v>
      </c>
      <c r="B107" s="10" t="e">
        <f>#REF!</f>
        <v>#REF!</v>
      </c>
      <c r="C107" s="12" t="e">
        <f>#REF!</f>
        <v>#REF!</v>
      </c>
      <c r="D107" s="9" t="e">
        <f>#REF!</f>
        <v>#REF!</v>
      </c>
      <c r="E107" s="9" t="e">
        <f>#REF!</f>
        <v>#REF!</v>
      </c>
    </row>
    <row r="108" spans="1:5">
      <c r="A108" t="e">
        <f>#REF!</f>
        <v>#REF!</v>
      </c>
      <c r="B108" s="10" t="e">
        <f>#REF!</f>
        <v>#REF!</v>
      </c>
      <c r="C108" s="12" t="e">
        <f>#REF!</f>
        <v>#REF!</v>
      </c>
      <c r="D108" s="9" t="e">
        <f>#REF!</f>
        <v>#REF!</v>
      </c>
      <c r="E108" s="9" t="e">
        <f>#REF!</f>
        <v>#REF!</v>
      </c>
    </row>
    <row r="109" spans="1:5">
      <c r="A109" t="e">
        <f>#REF!</f>
        <v>#REF!</v>
      </c>
      <c r="B109" s="10" t="e">
        <f>#REF!</f>
        <v>#REF!</v>
      </c>
      <c r="C109" s="12" t="e">
        <f>#REF!</f>
        <v>#REF!</v>
      </c>
      <c r="D109" s="9" t="e">
        <f>#REF!</f>
        <v>#REF!</v>
      </c>
      <c r="E109" s="9" t="e">
        <f>#REF!</f>
        <v>#REF!</v>
      </c>
    </row>
    <row r="110" spans="1:5">
      <c r="A110" t="e">
        <f>#REF!</f>
        <v>#REF!</v>
      </c>
      <c r="B110" s="10" t="e">
        <f>#REF!</f>
        <v>#REF!</v>
      </c>
      <c r="C110" s="12" t="e">
        <f>#REF!</f>
        <v>#REF!</v>
      </c>
      <c r="D110" s="9" t="e">
        <f>#REF!</f>
        <v>#REF!</v>
      </c>
      <c r="E110" s="9" t="e">
        <f>#REF!</f>
        <v>#REF!</v>
      </c>
    </row>
    <row r="111" spans="1:5">
      <c r="A111" t="e">
        <f>#REF!</f>
        <v>#REF!</v>
      </c>
      <c r="B111" s="10" t="e">
        <f>#REF!</f>
        <v>#REF!</v>
      </c>
      <c r="C111" s="12" t="e">
        <f>#REF!</f>
        <v>#REF!</v>
      </c>
      <c r="D111" s="9" t="e">
        <f>#REF!</f>
        <v>#REF!</v>
      </c>
      <c r="E111" s="9" t="e">
        <f>#REF!</f>
        <v>#REF!</v>
      </c>
    </row>
    <row r="112" spans="1:5">
      <c r="A112" t="e">
        <f>#REF!</f>
        <v>#REF!</v>
      </c>
      <c r="B112" s="10" t="e">
        <f>#REF!</f>
        <v>#REF!</v>
      </c>
      <c r="C112" s="12" t="e">
        <f>#REF!</f>
        <v>#REF!</v>
      </c>
      <c r="D112" s="9" t="e">
        <f>#REF!</f>
        <v>#REF!</v>
      </c>
      <c r="E112" s="9" t="e">
        <f>#REF!</f>
        <v>#REF!</v>
      </c>
    </row>
    <row r="113" spans="1:5">
      <c r="A113" t="e">
        <f>#REF!</f>
        <v>#REF!</v>
      </c>
      <c r="B113" s="10" t="e">
        <f>#REF!</f>
        <v>#REF!</v>
      </c>
      <c r="C113" s="12" t="e">
        <f>#REF!</f>
        <v>#REF!</v>
      </c>
      <c r="D113" s="9" t="e">
        <f>#REF!</f>
        <v>#REF!</v>
      </c>
      <c r="E113" s="9" t="e">
        <f>#REF!</f>
        <v>#REF!</v>
      </c>
    </row>
    <row r="114" spans="1:5" ht="15.75" thickBot="1">
      <c r="A114" s="17" t="e">
        <f>#REF!</f>
        <v>#REF!</v>
      </c>
      <c r="B114" s="18" t="e">
        <f>#REF!</f>
        <v>#REF!</v>
      </c>
      <c r="C114" s="18" t="e">
        <f>#REF!</f>
        <v>#REF!</v>
      </c>
      <c r="D114" s="21" t="e">
        <f>#REF!</f>
        <v>#REF!</v>
      </c>
      <c r="E114" s="21" t="e">
        <f>#REF!</f>
        <v>#REF!</v>
      </c>
    </row>
    <row r="115" spans="1:5" ht="15.75" thickTop="1"/>
    <row r="116" spans="1:5">
      <c r="A116" s="23" t="e">
        <f>#REF!</f>
        <v>#REF!</v>
      </c>
      <c r="B116" s="10" t="e">
        <f>#REF!</f>
        <v>#REF!</v>
      </c>
      <c r="C116" s="14" t="e">
        <f>#REF!</f>
        <v>#REF!</v>
      </c>
      <c r="D116" s="15" t="e">
        <f>#REF!</f>
        <v>#REF!</v>
      </c>
      <c r="E116" s="9" t="e">
        <f>#REF!</f>
        <v>#REF!</v>
      </c>
    </row>
    <row r="117" spans="1:5">
      <c r="A117" t="e">
        <f>#REF!</f>
        <v>#REF!</v>
      </c>
      <c r="B117" s="10" t="e">
        <f>#REF!</f>
        <v>#REF!</v>
      </c>
      <c r="C117" s="12" t="e">
        <f>#REF!</f>
        <v>#REF!</v>
      </c>
      <c r="D117" s="9" t="e">
        <f>#REF!</f>
        <v>#REF!</v>
      </c>
      <c r="E117" s="9" t="e">
        <f>#REF!</f>
        <v>#REF!</v>
      </c>
    </row>
    <row r="118" spans="1:5">
      <c r="A118" t="e">
        <f>#REF!</f>
        <v>#REF!</v>
      </c>
      <c r="B118" s="10" t="e">
        <f>#REF!</f>
        <v>#REF!</v>
      </c>
      <c r="C118" s="12" t="e">
        <f>#REF!</f>
        <v>#REF!</v>
      </c>
      <c r="D118" s="9" t="e">
        <f>#REF!</f>
        <v>#REF!</v>
      </c>
      <c r="E118" s="9" t="e">
        <f>#REF!</f>
        <v>#REF!</v>
      </c>
    </row>
    <row r="119" spans="1:5">
      <c r="A119" t="e">
        <f>#REF!</f>
        <v>#REF!</v>
      </c>
      <c r="B119" s="10" t="e">
        <f>#REF!</f>
        <v>#REF!</v>
      </c>
      <c r="C119" s="12" t="e">
        <f>#REF!</f>
        <v>#REF!</v>
      </c>
      <c r="D119" s="9" t="e">
        <f>#REF!</f>
        <v>#REF!</v>
      </c>
      <c r="E119" s="9" t="e">
        <f>#REF!</f>
        <v>#REF!</v>
      </c>
    </row>
    <row r="120" spans="1:5">
      <c r="A120" t="e">
        <f>#REF!</f>
        <v>#REF!</v>
      </c>
      <c r="B120" s="10" t="e">
        <f>#REF!</f>
        <v>#REF!</v>
      </c>
      <c r="C120" s="12" t="e">
        <f>#REF!</f>
        <v>#REF!</v>
      </c>
      <c r="D120" s="9" t="e">
        <f>#REF!</f>
        <v>#REF!</v>
      </c>
      <c r="E120" s="9" t="e">
        <f>#REF!</f>
        <v>#REF!</v>
      </c>
    </row>
    <row r="121" spans="1:5" ht="15.75" thickBot="1">
      <c r="A121" s="17" t="e">
        <f>#REF!</f>
        <v>#REF!</v>
      </c>
      <c r="B121" s="18" t="e">
        <f>#REF!</f>
        <v>#REF!</v>
      </c>
      <c r="C121" s="18" t="e">
        <f>#REF!</f>
        <v>#REF!</v>
      </c>
      <c r="D121" s="21" t="e">
        <f>#REF!</f>
        <v>#REF!</v>
      </c>
      <c r="E121" s="17" t="e">
        <f>#REF!</f>
        <v>#REF!</v>
      </c>
    </row>
    <row r="122" spans="1:5" ht="15.75" thickTop="1"/>
    <row r="123" spans="1:5">
      <c r="A123" s="23" t="e">
        <f>#REF!</f>
        <v>#REF!</v>
      </c>
      <c r="B123" s="10" t="e">
        <f>#REF!</f>
        <v>#REF!</v>
      </c>
      <c r="C123" s="14" t="e">
        <f>#REF!</f>
        <v>#REF!</v>
      </c>
      <c r="D123" s="15" t="e">
        <f>#REF!</f>
        <v>#REF!</v>
      </c>
      <c r="E123" s="9" t="e">
        <f>#REF!</f>
        <v>#REF!</v>
      </c>
    </row>
    <row r="124" spans="1:5">
      <c r="A124" t="e">
        <f>#REF!</f>
        <v>#REF!</v>
      </c>
      <c r="B124" s="10" t="e">
        <f>#REF!</f>
        <v>#REF!</v>
      </c>
      <c r="C124" s="12" t="e">
        <f>#REF!</f>
        <v>#REF!</v>
      </c>
      <c r="D124" s="9" t="e">
        <f>#REF!</f>
        <v>#REF!</v>
      </c>
      <c r="E124" s="9" t="e">
        <f>#REF!</f>
        <v>#REF!</v>
      </c>
    </row>
    <row r="125" spans="1:5">
      <c r="A125" t="e">
        <f>#REF!</f>
        <v>#REF!</v>
      </c>
      <c r="B125" s="10" t="e">
        <f>#REF!</f>
        <v>#REF!</v>
      </c>
      <c r="C125" s="12" t="e">
        <f>#REF!</f>
        <v>#REF!</v>
      </c>
      <c r="D125" s="9" t="e">
        <f>#REF!</f>
        <v>#REF!</v>
      </c>
      <c r="E125" s="9" t="e">
        <f>#REF!</f>
        <v>#REF!</v>
      </c>
    </row>
    <row r="126" spans="1:5">
      <c r="A126" t="e">
        <f>#REF!</f>
        <v>#REF!</v>
      </c>
      <c r="B126" s="10" t="e">
        <f>#REF!</f>
        <v>#REF!</v>
      </c>
      <c r="C126" s="12" t="e">
        <f>#REF!</f>
        <v>#REF!</v>
      </c>
      <c r="D126" s="9" t="e">
        <f>#REF!</f>
        <v>#REF!</v>
      </c>
      <c r="E126" s="9" t="e">
        <f>#REF!</f>
        <v>#REF!</v>
      </c>
    </row>
    <row r="127" spans="1:5">
      <c r="A127" t="e">
        <f>#REF!</f>
        <v>#REF!</v>
      </c>
      <c r="B127" s="10" t="e">
        <f>#REF!</f>
        <v>#REF!</v>
      </c>
      <c r="C127" s="12" t="e">
        <f>#REF!</f>
        <v>#REF!</v>
      </c>
      <c r="D127" s="9" t="e">
        <f>#REF!</f>
        <v>#REF!</v>
      </c>
      <c r="E127" s="9" t="e">
        <f>#REF!</f>
        <v>#REF!</v>
      </c>
    </row>
    <row r="128" spans="1:5">
      <c r="A128" t="e">
        <f>#REF!</f>
        <v>#REF!</v>
      </c>
      <c r="B128" s="10" t="e">
        <f>#REF!</f>
        <v>#REF!</v>
      </c>
      <c r="C128" s="12" t="e">
        <f>#REF!</f>
        <v>#REF!</v>
      </c>
      <c r="D128" s="9" t="e">
        <f>#REF!</f>
        <v>#REF!</v>
      </c>
      <c r="E128" s="9" t="e">
        <f>#REF!</f>
        <v>#REF!</v>
      </c>
    </row>
    <row r="129" spans="1:5" ht="15.75" thickBot="1">
      <c r="A129" s="17" t="e">
        <f>#REF!</f>
        <v>#REF!</v>
      </c>
      <c r="B129" s="18" t="e">
        <f>#REF!</f>
        <v>#REF!</v>
      </c>
      <c r="C129" s="18" t="e">
        <f>#REF!</f>
        <v>#REF!</v>
      </c>
      <c r="D129" s="21" t="e">
        <f>#REF!</f>
        <v>#REF!</v>
      </c>
      <c r="E129" s="17" t="e">
        <f>#REF!</f>
        <v>#REF!</v>
      </c>
    </row>
    <row r="130" spans="1:5" ht="15.75" thickTop="1"/>
    <row r="131" spans="1:5">
      <c r="A131" s="23" t="e">
        <f>#REF!</f>
        <v>#REF!</v>
      </c>
      <c r="B131" s="10" t="e">
        <f>#REF!</f>
        <v>#REF!</v>
      </c>
      <c r="C131" s="14" t="e">
        <f>#REF!</f>
        <v>#REF!</v>
      </c>
      <c r="D131" s="15" t="e">
        <f>#REF!</f>
        <v>#REF!</v>
      </c>
      <c r="E131" s="9" t="e">
        <f>#REF!</f>
        <v>#REF!</v>
      </c>
    </row>
    <row r="132" spans="1:5">
      <c r="A132" t="e">
        <f>#REF!</f>
        <v>#REF!</v>
      </c>
      <c r="B132" s="10" t="e">
        <f>#REF!</f>
        <v>#REF!</v>
      </c>
      <c r="C132" s="12" t="e">
        <f>#REF!</f>
        <v>#REF!</v>
      </c>
      <c r="D132" s="9" t="e">
        <f>#REF!</f>
        <v>#REF!</v>
      </c>
      <c r="E132" s="9" t="e">
        <f>#REF!</f>
        <v>#REF!</v>
      </c>
    </row>
    <row r="133" spans="1:5">
      <c r="A133" t="e">
        <f>#REF!</f>
        <v>#REF!</v>
      </c>
      <c r="B133" s="10" t="e">
        <f>#REF!</f>
        <v>#REF!</v>
      </c>
      <c r="C133" s="12" t="e">
        <f>#REF!</f>
        <v>#REF!</v>
      </c>
      <c r="D133" s="9" t="e">
        <f>#REF!</f>
        <v>#REF!</v>
      </c>
      <c r="E133" s="9" t="e">
        <f>#REF!</f>
        <v>#REF!</v>
      </c>
    </row>
    <row r="134" spans="1:5" ht="15.75" thickBot="1">
      <c r="A134" s="17" t="e">
        <f>#REF!</f>
        <v>#REF!</v>
      </c>
      <c r="B134" s="18" t="e">
        <f>#REF!</f>
        <v>#REF!</v>
      </c>
      <c r="C134" s="18" t="e">
        <f>#REF!</f>
        <v>#REF!</v>
      </c>
      <c r="D134" s="21" t="e">
        <f>#REF!</f>
        <v>#REF!</v>
      </c>
      <c r="E134" s="17" t="e">
        <f>#REF!</f>
        <v>#REF!</v>
      </c>
    </row>
    <row r="135" spans="1:5" ht="15.75" thickTop="1"/>
    <row r="136" spans="1:5">
      <c r="A136" s="23" t="e">
        <f>#REF!</f>
        <v>#REF!</v>
      </c>
      <c r="B136" s="10" t="e">
        <f>#REF!</f>
        <v>#REF!</v>
      </c>
      <c r="C136" s="14" t="e">
        <f>#REF!</f>
        <v>#REF!</v>
      </c>
      <c r="D136" s="15" t="e">
        <f>#REF!</f>
        <v>#REF!</v>
      </c>
      <c r="E136" s="9" t="e">
        <f>#REF!</f>
        <v>#REF!</v>
      </c>
    </row>
    <row r="137" spans="1:5" ht="15.75" thickBot="1">
      <c r="A137" s="17" t="e">
        <f>#REF!</f>
        <v>#REF!</v>
      </c>
      <c r="B137" s="18" t="e">
        <f>#REF!</f>
        <v>#REF!</v>
      </c>
      <c r="C137" s="18" t="e">
        <f>#REF!</f>
        <v>#REF!</v>
      </c>
      <c r="D137" s="15" t="e">
        <f>C137/B137</f>
        <v>#REF!</v>
      </c>
      <c r="E137" s="17" t="e">
        <f>#REF!</f>
        <v>#REF!</v>
      </c>
    </row>
    <row r="138" spans="1:5" ht="15.75" thickTop="1"/>
    <row r="139" spans="1:5">
      <c r="A139" s="23" t="e">
        <f>#REF!</f>
        <v>#REF!</v>
      </c>
      <c r="B139" s="10" t="e">
        <f>#REF!</f>
        <v>#REF!</v>
      </c>
      <c r="C139" s="14" t="e">
        <f>#REF!</f>
        <v>#REF!</v>
      </c>
      <c r="D139" s="15" t="e">
        <f>#REF!</f>
        <v>#REF!</v>
      </c>
      <c r="E139" s="9" t="e">
        <f>#REF!</f>
        <v>#REF!</v>
      </c>
    </row>
    <row r="140" spans="1:5">
      <c r="A140" t="e">
        <f>#REF!</f>
        <v>#REF!</v>
      </c>
      <c r="B140" s="10" t="e">
        <f>#REF!</f>
        <v>#REF!</v>
      </c>
      <c r="C140" s="12" t="e">
        <f>#REF!</f>
        <v>#REF!</v>
      </c>
      <c r="D140" s="9" t="e">
        <f>#REF!</f>
        <v>#REF!</v>
      </c>
      <c r="E140" s="9" t="e">
        <f>#REF!</f>
        <v>#REF!</v>
      </c>
    </row>
    <row r="141" spans="1:5" ht="15.75" thickBot="1">
      <c r="A141" s="17" t="e">
        <f>#REF!</f>
        <v>#REF!</v>
      </c>
      <c r="B141" s="18" t="e">
        <f>#REF!</f>
        <v>#REF!</v>
      </c>
      <c r="C141" s="18" t="e">
        <f>#REF!</f>
        <v>#REF!</v>
      </c>
      <c r="D141" s="21" t="e">
        <f>#REF!</f>
        <v>#REF!</v>
      </c>
      <c r="E141" s="17" t="e">
        <f>#REF!</f>
        <v>#REF!</v>
      </c>
    </row>
    <row r="142" spans="1:5" ht="15.75" thickTop="1"/>
    <row r="143" spans="1:5">
      <c r="A143" s="23" t="e">
        <f>#REF!</f>
        <v>#REF!</v>
      </c>
      <c r="B143" s="10" t="e">
        <f>#REF!</f>
        <v>#REF!</v>
      </c>
      <c r="C143" s="14" t="e">
        <f>#REF!</f>
        <v>#REF!</v>
      </c>
      <c r="D143" s="15" t="e">
        <f>#REF!</f>
        <v>#REF!</v>
      </c>
      <c r="E143" s="9" t="e">
        <f>#REF!</f>
        <v>#REF!</v>
      </c>
    </row>
    <row r="144" spans="1:5">
      <c r="A144" t="e">
        <f>#REF!</f>
        <v>#REF!</v>
      </c>
      <c r="B144" s="10" t="e">
        <f>#REF!</f>
        <v>#REF!</v>
      </c>
      <c r="C144" s="12" t="e">
        <f>#REF!</f>
        <v>#REF!</v>
      </c>
      <c r="D144" s="9" t="e">
        <f>#REF!</f>
        <v>#REF!</v>
      </c>
      <c r="E144" s="9" t="e">
        <f>#REF!</f>
        <v>#REF!</v>
      </c>
    </row>
    <row r="145" spans="1:5">
      <c r="A145" t="e">
        <f>#REF!</f>
        <v>#REF!</v>
      </c>
      <c r="B145" s="10" t="e">
        <f>#REF!</f>
        <v>#REF!</v>
      </c>
      <c r="C145" s="12" t="e">
        <f>#REF!</f>
        <v>#REF!</v>
      </c>
      <c r="D145" s="9" t="e">
        <f>#REF!</f>
        <v>#REF!</v>
      </c>
      <c r="E145" s="9" t="e">
        <f>#REF!</f>
        <v>#REF!</v>
      </c>
    </row>
    <row r="146" spans="1:5">
      <c r="A146" t="e">
        <f>#REF!</f>
        <v>#REF!</v>
      </c>
      <c r="B146" s="10" t="e">
        <f>#REF!</f>
        <v>#REF!</v>
      </c>
      <c r="C146" s="12" t="e">
        <f>#REF!</f>
        <v>#REF!</v>
      </c>
      <c r="D146" s="9" t="e">
        <f>#REF!</f>
        <v>#REF!</v>
      </c>
      <c r="E146" s="9" t="e">
        <f>#REF!</f>
        <v>#REF!</v>
      </c>
    </row>
    <row r="147" spans="1:5" ht="15.75" thickBot="1">
      <c r="A147" s="17"/>
      <c r="B147" s="18" t="e">
        <f>#REF!</f>
        <v>#REF!</v>
      </c>
      <c r="C147" s="18" t="e">
        <f>#REF!</f>
        <v>#REF!</v>
      </c>
      <c r="D147" s="21" t="e">
        <f>#REF!</f>
        <v>#REF!</v>
      </c>
      <c r="E147" s="17" t="e">
        <f>#REF!</f>
        <v>#REF!</v>
      </c>
    </row>
    <row r="148" spans="1:5" ht="15.75" thickTop="1"/>
    <row r="149" spans="1:5">
      <c r="A149" s="23" t="e">
        <f>#REF!</f>
        <v>#REF!</v>
      </c>
      <c r="B149" s="10" t="e">
        <f>#REF!</f>
        <v>#REF!</v>
      </c>
      <c r="C149" s="14" t="e">
        <f>#REF!</f>
        <v>#REF!</v>
      </c>
      <c r="D149" s="15" t="e">
        <f>#REF!</f>
        <v>#REF!</v>
      </c>
      <c r="E149" s="9" t="e">
        <f>#REF!</f>
        <v>#REF!</v>
      </c>
    </row>
    <row r="150" spans="1:5">
      <c r="A150" t="e">
        <f>#REF!</f>
        <v>#REF!</v>
      </c>
      <c r="B150" s="10" t="e">
        <f>#REF!</f>
        <v>#REF!</v>
      </c>
      <c r="C150" s="12" t="e">
        <f>#REF!</f>
        <v>#REF!</v>
      </c>
      <c r="D150" s="9" t="e">
        <f>#REF!</f>
        <v>#REF!</v>
      </c>
      <c r="E150" s="9" t="e">
        <f>#REF!</f>
        <v>#REF!</v>
      </c>
    </row>
    <row r="151" spans="1:5">
      <c r="A151" t="e">
        <f>#REF!</f>
        <v>#REF!</v>
      </c>
      <c r="B151" s="10" t="e">
        <f>#REF!</f>
        <v>#REF!</v>
      </c>
      <c r="C151" s="12" t="e">
        <f>#REF!</f>
        <v>#REF!</v>
      </c>
      <c r="D151" s="9" t="e">
        <f>#REF!</f>
        <v>#REF!</v>
      </c>
      <c r="E151" s="9" t="e">
        <f>#REF!</f>
        <v>#REF!</v>
      </c>
    </row>
    <row r="152" spans="1:5">
      <c r="A152" t="e">
        <f>#REF!</f>
        <v>#REF!</v>
      </c>
      <c r="B152" s="10" t="e">
        <f>#REF!</f>
        <v>#REF!</v>
      </c>
      <c r="C152" s="12" t="e">
        <f>#REF!</f>
        <v>#REF!</v>
      </c>
      <c r="D152" s="9" t="e">
        <f>#REF!</f>
        <v>#REF!</v>
      </c>
      <c r="E152" s="9" t="e">
        <f>#REF!</f>
        <v>#REF!</v>
      </c>
    </row>
    <row r="153" spans="1:5">
      <c r="A153" t="e">
        <f>#REF!</f>
        <v>#REF!</v>
      </c>
      <c r="B153" s="10" t="e">
        <f>#REF!</f>
        <v>#REF!</v>
      </c>
      <c r="C153" s="12" t="e">
        <f>#REF!</f>
        <v>#REF!</v>
      </c>
      <c r="D153" s="9" t="e">
        <f>#REF!</f>
        <v>#REF!</v>
      </c>
      <c r="E153" s="9" t="e">
        <f>#REF!</f>
        <v>#REF!</v>
      </c>
    </row>
    <row r="154" spans="1:5">
      <c r="A154" t="e">
        <f>#REF!</f>
        <v>#REF!</v>
      </c>
      <c r="B154" s="10" t="e">
        <f>#REF!</f>
        <v>#REF!</v>
      </c>
      <c r="C154" s="12" t="e">
        <f>#REF!</f>
        <v>#REF!</v>
      </c>
      <c r="D154" s="9" t="e">
        <f>#REF!</f>
        <v>#REF!</v>
      </c>
      <c r="E154" s="9" t="e">
        <f>#REF!</f>
        <v>#REF!</v>
      </c>
    </row>
    <row r="155" spans="1:5">
      <c r="A155" t="e">
        <f>#REF!</f>
        <v>#REF!</v>
      </c>
      <c r="B155" s="10" t="e">
        <f>#REF!</f>
        <v>#REF!</v>
      </c>
      <c r="C155" s="12" t="e">
        <f>#REF!</f>
        <v>#REF!</v>
      </c>
      <c r="D155" s="9" t="e">
        <f>#REF!</f>
        <v>#REF!</v>
      </c>
      <c r="E155" s="9" t="e">
        <f>#REF!</f>
        <v>#REF!</v>
      </c>
    </row>
    <row r="156" spans="1:5">
      <c r="A156" t="e">
        <f>#REF!</f>
        <v>#REF!</v>
      </c>
      <c r="B156" s="10" t="e">
        <f>#REF!</f>
        <v>#REF!</v>
      </c>
      <c r="C156" s="12" t="e">
        <f>#REF!</f>
        <v>#REF!</v>
      </c>
      <c r="D156" s="9" t="e">
        <f>#REF!</f>
        <v>#REF!</v>
      </c>
      <c r="E156" s="9" t="e">
        <f>#REF!</f>
        <v>#REF!</v>
      </c>
    </row>
    <row r="157" spans="1:5" ht="15.75" thickBot="1">
      <c r="A157" s="17" t="e">
        <f>#REF!</f>
        <v>#REF!</v>
      </c>
      <c r="B157" s="18" t="e">
        <f>#REF!</f>
        <v>#REF!</v>
      </c>
      <c r="C157" s="18" t="e">
        <f>#REF!</f>
        <v>#REF!</v>
      </c>
      <c r="D157" s="21" t="e">
        <f>#REF!</f>
        <v>#REF!</v>
      </c>
      <c r="E157" s="17" t="e">
        <f>#REF!</f>
        <v>#REF!</v>
      </c>
    </row>
    <row r="158" spans="1:5" ht="15.75" thickTop="1"/>
  </sheetData>
  <mergeCells count="7">
    <mergeCell ref="H16:I16"/>
    <mergeCell ref="H13:I13"/>
    <mergeCell ref="H10:I10"/>
    <mergeCell ref="H11:I11"/>
    <mergeCell ref="H12:I12"/>
    <mergeCell ref="H14:I14"/>
    <mergeCell ref="H15:I15"/>
  </mergeCells>
  <hyperlinks>
    <hyperlink ref="A97" location="Gwinnett!A1" display="Gwinnett!A1" xr:uid="{00000000-0004-0000-0000-000000000000}"/>
    <hyperlink ref="A93" location="Forsyth!A1" display="Forsyth!A1" xr:uid="{00000000-0004-0000-0000-000001000000}"/>
    <hyperlink ref="A86" location="Fayette!A1" display="Fayette!A1" xr:uid="{00000000-0004-0000-0000-000002000000}"/>
    <hyperlink ref="A80" location="Douglas!A1" display="Douglas!A1" xr:uid="{00000000-0004-0000-0000-000003000000}"/>
    <hyperlink ref="A76" location="Dawson!A1" display="Dawson!A1" xr:uid="{00000000-0004-0000-0000-000004000000}"/>
    <hyperlink ref="A65" location="Coweta!A1" display="Coweta!A1" xr:uid="{00000000-0004-0000-0000-000005000000}"/>
    <hyperlink ref="A56" location="Cobb!A1" display="Cobb!A1" xr:uid="{00000000-0004-0000-0000-000006000000}"/>
    <hyperlink ref="A46" location="Clayton!A1" display="Clayton!A1" xr:uid="{00000000-0004-0000-0000-000007000000}"/>
    <hyperlink ref="A36" location="Cherokee!A1" display="Cherokee County" xr:uid="{00000000-0004-0000-0000-000008000000}"/>
    <hyperlink ref="A25" location="Carroll!A1" display="Carroll County" xr:uid="{00000000-0004-0000-0000-000009000000}"/>
    <hyperlink ref="A15" location="Bartow!A1" display="Bartow County" xr:uid="{00000000-0004-0000-0000-00000A000000}"/>
    <hyperlink ref="A6" location="Barrow!A1" display="Barrow County" xr:uid="{00000000-0004-0000-0000-00000B000000}"/>
    <hyperlink ref="A116" location="Henry!A1" display="Henry!A1" xr:uid="{00000000-0004-0000-0000-00000C000000}"/>
    <hyperlink ref="A123" location="Newton!A1" display="Newton!A1" xr:uid="{00000000-0004-0000-0000-00000D000000}"/>
    <hyperlink ref="A131" location="Paulding!A1" display="Paulding!A1" xr:uid="{00000000-0004-0000-0000-00000E000000}"/>
    <hyperlink ref="A139" location="Rockdale!A1" display="Rockdale!A1" xr:uid="{00000000-0004-0000-0000-00000F000000}"/>
    <hyperlink ref="A136" location="Pike!A1" display="Pike!A1" xr:uid="{00000000-0004-0000-0000-000010000000}"/>
    <hyperlink ref="A143" location="Spalding!A1" display="Spalding!A1" xr:uid="{00000000-0004-0000-0000-000011000000}"/>
    <hyperlink ref="A149" location="Walton!A1" display="Walton!A1" xr:uid="{00000000-0004-0000-0000-000012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F84E-AA5C-4717-96E3-BFA35DB3E512}">
  <sheetPr>
    <tabColor theme="8" tint="-0.249977111117893"/>
  </sheetPr>
  <dimension ref="A1:I29"/>
  <sheetViews>
    <sheetView showGridLines="0" workbookViewId="0">
      <selection activeCell="I27" sqref="I27"/>
    </sheetView>
  </sheetViews>
  <sheetFormatPr defaultRowHeight="15"/>
  <cols>
    <col min="1" max="9" width="18.42578125" style="344" customWidth="1"/>
    <col min="10" max="16384" width="9.140625" style="344"/>
  </cols>
  <sheetData>
    <row r="1" spans="1:9" ht="23.25">
      <c r="A1" s="58" t="s">
        <v>522</v>
      </c>
      <c r="B1" s="58"/>
      <c r="C1" s="58"/>
      <c r="D1" s="58"/>
      <c r="E1" s="58"/>
      <c r="F1" s="58"/>
      <c r="G1" s="58"/>
      <c r="H1" s="58"/>
      <c r="I1" s="58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34"/>
      <c r="F3" s="456" t="s">
        <v>406</v>
      </c>
      <c r="G3" s="457"/>
      <c r="H3" s="457"/>
      <c r="I3" s="458"/>
    </row>
    <row r="4" spans="1:9" ht="30.75" customHeight="1" thickBot="1">
      <c r="A4" s="460"/>
      <c r="B4" s="377" t="s">
        <v>272</v>
      </c>
      <c r="C4" s="357" t="s">
        <v>276</v>
      </c>
      <c r="D4" s="358" t="s">
        <v>419</v>
      </c>
      <c r="E4" s="417" t="s">
        <v>509</v>
      </c>
      <c r="F4" s="363" t="s">
        <v>420</v>
      </c>
      <c r="G4" s="364" t="s">
        <v>421</v>
      </c>
      <c r="H4" s="364" t="s">
        <v>511</v>
      </c>
      <c r="I4" s="365" t="s">
        <v>510</v>
      </c>
    </row>
    <row r="5" spans="1:9">
      <c r="A5" s="378" t="s">
        <v>171</v>
      </c>
      <c r="B5" s="239">
        <f>Atlanta!$N9</f>
        <v>4748164.8599999994</v>
      </c>
      <c r="C5" s="245">
        <f>Atlanta!$O9</f>
        <v>5096006.3299999991</v>
      </c>
      <c r="D5" s="245">
        <f>Atlanta!P9</f>
        <v>4531602.3600000003</v>
      </c>
      <c r="E5" s="248">
        <f>Atlanta!Q9</f>
        <v>5490436.9199999999</v>
      </c>
      <c r="F5" s="366">
        <f>(C5-B5)/B5</f>
        <v>7.3258086072436793E-2</v>
      </c>
      <c r="G5" s="367">
        <f>(D5-C5)/C5</f>
        <v>-0.11075417365111453</v>
      </c>
      <c r="H5" s="418">
        <f>(E5-D5)/D5</f>
        <v>0.21158841483170193</v>
      </c>
      <c r="I5" s="368">
        <f>(E5-B5)/B5</f>
        <v>0.15632819876435392</v>
      </c>
    </row>
    <row r="6" spans="1:9">
      <c r="A6" s="294" t="s">
        <v>145</v>
      </c>
      <c r="B6" s="244">
        <f>Barrow!$N22</f>
        <v>890456.15</v>
      </c>
      <c r="C6" s="242">
        <f>Barrow!$O22</f>
        <v>1010192.13</v>
      </c>
      <c r="D6" s="242">
        <f>Barrow!P22</f>
        <v>1203215.08</v>
      </c>
      <c r="E6" s="238">
        <f>Barrow!Q22</f>
        <v>1397751.83</v>
      </c>
      <c r="F6" s="369">
        <f t="shared" ref="F6:H25" si="0">(C6-B6)/B6</f>
        <v>0.13446589144226809</v>
      </c>
      <c r="G6" s="359">
        <f t="shared" si="0"/>
        <v>0.191075483829002</v>
      </c>
      <c r="H6" s="419">
        <f t="shared" si="0"/>
        <v>0.16168077780408135</v>
      </c>
      <c r="I6" s="197">
        <f t="shared" ref="I6:I25" si="1">(E6-B6)/B6</f>
        <v>0.56970315719645492</v>
      </c>
    </row>
    <row r="7" spans="1:9">
      <c r="A7" s="294" t="s">
        <v>146</v>
      </c>
      <c r="B7" s="244">
        <f>Carroll!$N23</f>
        <v>1513678.93</v>
      </c>
      <c r="C7" s="242">
        <f>Carroll!$O23</f>
        <v>1506340.87</v>
      </c>
      <c r="D7" s="242">
        <f>Carroll!P23</f>
        <v>1788026.5</v>
      </c>
      <c r="E7" s="238">
        <f>Carroll!Q23</f>
        <v>2014998.87</v>
      </c>
      <c r="F7" s="369">
        <f t="shared" si="0"/>
        <v>-4.8478312372359066E-3</v>
      </c>
      <c r="G7" s="359">
        <f t="shared" si="0"/>
        <v>0.18699992518957537</v>
      </c>
      <c r="H7" s="419">
        <f t="shared" si="0"/>
        <v>0.1269401600032215</v>
      </c>
      <c r="I7" s="197">
        <f t="shared" si="1"/>
        <v>0.33119304897769847</v>
      </c>
    </row>
    <row r="8" spans="1:9">
      <c r="A8" s="294" t="s">
        <v>147</v>
      </c>
      <c r="B8" s="244">
        <f>Cherokee!$N22</f>
        <v>3272362.17</v>
      </c>
      <c r="C8" s="242">
        <f>Cherokee!$O22</f>
        <v>3471614.03</v>
      </c>
      <c r="D8" s="242">
        <f>Cherokee!P22</f>
        <v>4113997.24</v>
      </c>
      <c r="E8" s="238">
        <f>Cherokee!Q22</f>
        <v>4605723.83</v>
      </c>
      <c r="F8" s="369">
        <f t="shared" si="0"/>
        <v>6.0889305537962464E-2</v>
      </c>
      <c r="G8" s="359">
        <f t="shared" si="0"/>
        <v>0.18503877575353631</v>
      </c>
      <c r="H8" s="419">
        <f t="shared" si="0"/>
        <v>0.11952526006069947</v>
      </c>
      <c r="I8" s="197">
        <f t="shared" si="1"/>
        <v>0.40746151884526893</v>
      </c>
    </row>
    <row r="9" spans="1:9">
      <c r="A9" s="294" t="s">
        <v>148</v>
      </c>
      <c r="B9" s="244">
        <f>Clayton!$N22</f>
        <v>4044194.15</v>
      </c>
      <c r="C9" s="242">
        <f>Clayton!$O22</f>
        <v>3726299.76</v>
      </c>
      <c r="D9" s="242">
        <f>Clayton!P22</f>
        <v>4109919.51</v>
      </c>
      <c r="E9" s="238">
        <f>Clayton!Q22</f>
        <v>4782067.7</v>
      </c>
      <c r="F9" s="369">
        <f t="shared" si="0"/>
        <v>-7.8605125819688981E-2</v>
      </c>
      <c r="G9" s="359">
        <f t="shared" si="0"/>
        <v>0.10294924582234899</v>
      </c>
      <c r="H9" s="419">
        <f t="shared" si="0"/>
        <v>0.16354290841087554</v>
      </c>
      <c r="I9" s="197">
        <f t="shared" si="1"/>
        <v>0.18245255361936574</v>
      </c>
    </row>
    <row r="10" spans="1:9">
      <c r="A10" s="294" t="s">
        <v>149</v>
      </c>
      <c r="B10" s="244">
        <f>Cobb!$N21</f>
        <v>12530920.189999999</v>
      </c>
      <c r="C10" s="242">
        <f>Cobb!$O21</f>
        <v>12113758.609999999</v>
      </c>
      <c r="D10" s="242">
        <f>Cobb!P21</f>
        <v>13321895.4</v>
      </c>
      <c r="E10" s="238">
        <f>Cobb!Q21</f>
        <v>15084964.09</v>
      </c>
      <c r="F10" s="369">
        <f t="shared" si="0"/>
        <v>-3.3290578319452223E-2</v>
      </c>
      <c r="G10" s="359">
        <f t="shared" si="0"/>
        <v>9.9732612221831371E-2</v>
      </c>
      <c r="H10" s="419">
        <f t="shared" si="0"/>
        <v>0.13234368211598474</v>
      </c>
      <c r="I10" s="197">
        <f t="shared" si="1"/>
        <v>0.20381934137911067</v>
      </c>
    </row>
    <row r="11" spans="1:9">
      <c r="A11" s="294" t="s">
        <v>150</v>
      </c>
      <c r="B11" s="244">
        <f>Coweta!$N23</f>
        <v>1831497.07</v>
      </c>
      <c r="C11" s="242">
        <f>Coweta!$O23</f>
        <v>1972492.63</v>
      </c>
      <c r="D11" s="242">
        <f>Coweta!P23</f>
        <v>2338173.46</v>
      </c>
      <c r="E11" s="238">
        <f>Coweta!Q23</f>
        <v>2701433.83</v>
      </c>
      <c r="F11" s="369">
        <f t="shared" si="0"/>
        <v>7.6983775900880819E-2</v>
      </c>
      <c r="G11" s="359">
        <f t="shared" si="0"/>
        <v>0.18539021359993629</v>
      </c>
      <c r="H11" s="419">
        <f t="shared" si="0"/>
        <v>0.15536074470711</v>
      </c>
      <c r="I11" s="197">
        <f t="shared" si="1"/>
        <v>0.47498670582093805</v>
      </c>
    </row>
    <row r="12" spans="1:9">
      <c r="A12" s="294" t="s">
        <v>151</v>
      </c>
      <c r="B12" s="244">
        <f>Dawson!$N17</f>
        <v>648201.96</v>
      </c>
      <c r="C12" s="242">
        <f>Dawson!$O17</f>
        <v>659725.6</v>
      </c>
      <c r="D12" s="242">
        <f>Dawson!P17</f>
        <v>787979.46</v>
      </c>
      <c r="E12" s="238">
        <f>Dawson!Q17</f>
        <v>910941.49</v>
      </c>
      <c r="F12" s="369">
        <f t="shared" si="0"/>
        <v>1.7777854297139142E-2</v>
      </c>
      <c r="G12" s="359">
        <f t="shared" si="0"/>
        <v>0.19440485559450776</v>
      </c>
      <c r="H12" s="419">
        <f t="shared" si="0"/>
        <v>0.15604725280529524</v>
      </c>
      <c r="I12" s="197">
        <f t="shared" si="1"/>
        <v>0.40533590796300589</v>
      </c>
    </row>
    <row r="13" spans="1:9">
      <c r="A13" s="294" t="s">
        <v>212</v>
      </c>
      <c r="B13" s="244">
        <f>DeKalb!$N27</f>
        <v>8004940.9100000001</v>
      </c>
      <c r="C13" s="242">
        <f>DeKalb!$O27</f>
        <v>7556403.9700000007</v>
      </c>
      <c r="D13" s="242">
        <f>DeKalb!P27</f>
        <v>8291829.2700000005</v>
      </c>
      <c r="E13" s="238">
        <f>DeKalb!Q27</f>
        <v>9578408.4399999995</v>
      </c>
      <c r="F13" s="369">
        <f t="shared" si="0"/>
        <v>-5.6032511050727977E-2</v>
      </c>
      <c r="G13" s="359">
        <f t="shared" si="0"/>
        <v>9.7324772857531563E-2</v>
      </c>
      <c r="H13" s="419">
        <f t="shared" si="0"/>
        <v>0.15516228423260806</v>
      </c>
      <c r="I13" s="197">
        <f t="shared" si="1"/>
        <v>0.19656204183023748</v>
      </c>
    </row>
    <row r="14" spans="1:9">
      <c r="A14" s="294" t="s">
        <v>152</v>
      </c>
      <c r="B14" s="244">
        <f>Douglas!$N18</f>
        <v>1995257.04</v>
      </c>
      <c r="C14" s="242">
        <f>Douglas!$O18</f>
        <v>2004036.51</v>
      </c>
      <c r="D14" s="242">
        <f>Douglas!P18</f>
        <v>2283282.96</v>
      </c>
      <c r="E14" s="238">
        <f>Douglas!Q18</f>
        <v>2600165.08</v>
      </c>
      <c r="F14" s="369">
        <f t="shared" si="0"/>
        <v>4.4001699149498917E-3</v>
      </c>
      <c r="G14" s="359">
        <f t="shared" si="0"/>
        <v>0.13934199731720454</v>
      </c>
      <c r="H14" s="419">
        <f t="shared" si="0"/>
        <v>0.13878355225845512</v>
      </c>
      <c r="I14" s="197">
        <f t="shared" si="1"/>
        <v>0.30317298867919296</v>
      </c>
    </row>
    <row r="15" spans="1:9">
      <c r="A15" s="294" t="s">
        <v>193</v>
      </c>
      <c r="B15" s="244">
        <f>Fayette!$N19</f>
        <v>2308534.44</v>
      </c>
      <c r="C15" s="242">
        <f>Fayette!$O19</f>
        <v>2003236.14</v>
      </c>
      <c r="D15" s="242">
        <f>Fayette!P19</f>
        <v>2278351.1</v>
      </c>
      <c r="E15" s="238">
        <f>Fayette!Q19</f>
        <v>2521576.81</v>
      </c>
      <c r="F15" s="369">
        <f t="shared" si="0"/>
        <v>-0.13224766965140017</v>
      </c>
      <c r="G15" s="359">
        <f t="shared" si="0"/>
        <v>0.13733526193272463</v>
      </c>
      <c r="H15" s="419">
        <f t="shared" si="0"/>
        <v>0.1067551484931361</v>
      </c>
      <c r="I15" s="197">
        <f t="shared" si="1"/>
        <v>9.2284683437514628E-2</v>
      </c>
    </row>
    <row r="16" spans="1:9">
      <c r="A16" s="294" t="s">
        <v>153</v>
      </c>
      <c r="B16" s="244">
        <f>Forsyth!$N16</f>
        <v>3128379.23</v>
      </c>
      <c r="C16" s="242">
        <f>Forsyth!$O16</f>
        <v>3185614.64</v>
      </c>
      <c r="D16" s="242">
        <f>Forsyth!P16</f>
        <v>3657026.09</v>
      </c>
      <c r="E16" s="238">
        <f>Forsyth!Q16</f>
        <v>4285127.58</v>
      </c>
      <c r="F16" s="369">
        <f t="shared" si="0"/>
        <v>1.8295547244123644E-2</v>
      </c>
      <c r="G16" s="359">
        <f t="shared" si="0"/>
        <v>0.1479813170371416</v>
      </c>
      <c r="H16" s="419">
        <f t="shared" si="0"/>
        <v>0.17175198495781041</v>
      </c>
      <c r="I16" s="197">
        <f t="shared" si="1"/>
        <v>0.36975963109178428</v>
      </c>
    </row>
    <row r="17" spans="1:9">
      <c r="A17" s="294" t="s">
        <v>173</v>
      </c>
      <c r="B17" s="244">
        <f>Fulton!$N29</f>
        <v>7956858.620000001</v>
      </c>
      <c r="C17" s="242">
        <f>Fulton!$O29</f>
        <v>7864326.04</v>
      </c>
      <c r="D17" s="242">
        <f>Fulton!P29</f>
        <v>8493129.8300000001</v>
      </c>
      <c r="E17" s="238">
        <f>Fulton!Q29</f>
        <v>9495889.0199999996</v>
      </c>
      <c r="F17" s="369">
        <f t="shared" si="0"/>
        <v>-1.1629285427720844E-2</v>
      </c>
      <c r="G17" s="359">
        <f t="shared" si="0"/>
        <v>7.9956475202292099E-2</v>
      </c>
      <c r="H17" s="419">
        <f t="shared" si="0"/>
        <v>0.11806709776859722</v>
      </c>
      <c r="I17" s="197">
        <f t="shared" si="1"/>
        <v>0.19342186074936171</v>
      </c>
    </row>
    <row r="18" spans="1:9">
      <c r="A18" s="294" t="s">
        <v>154</v>
      </c>
      <c r="B18" s="244">
        <f>Gwinnett!$N31</f>
        <v>12980407.439999999</v>
      </c>
      <c r="C18" s="242">
        <f>Gwinnett!$O31</f>
        <v>12994160.4</v>
      </c>
      <c r="D18" s="242">
        <f>Gwinnett!P31</f>
        <v>14820200.640000001</v>
      </c>
      <c r="E18" s="238">
        <f>Gwinnett!Q31</f>
        <v>16954700.68</v>
      </c>
      <c r="F18" s="369">
        <f t="shared" si="0"/>
        <v>1.0595168189883025E-3</v>
      </c>
      <c r="G18" s="359">
        <f t="shared" si="0"/>
        <v>0.14052775891545868</v>
      </c>
      <c r="H18" s="419">
        <f t="shared" si="0"/>
        <v>0.14402639288424635</v>
      </c>
      <c r="I18" s="197">
        <f t="shared" si="1"/>
        <v>0.30617630905428656</v>
      </c>
    </row>
    <row r="19" spans="1:9">
      <c r="A19" s="294" t="s">
        <v>97</v>
      </c>
      <c r="B19" s="244">
        <f>Henry!$N20</f>
        <v>2899584.18</v>
      </c>
      <c r="C19" s="242">
        <f>Henry!$O20</f>
        <v>3002836.84</v>
      </c>
      <c r="D19" s="242">
        <f>Henry!P20</f>
        <v>3720416.2</v>
      </c>
      <c r="E19" s="238">
        <f>Henry!Q20</f>
        <v>4189256.46</v>
      </c>
      <c r="F19" s="369">
        <f t="shared" si="0"/>
        <v>3.5609471424278387E-2</v>
      </c>
      <c r="G19" s="359">
        <f t="shared" si="0"/>
        <v>0.2389671494772258</v>
      </c>
      <c r="H19" s="419">
        <f t="shared" si="0"/>
        <v>0.12601822882074315</v>
      </c>
      <c r="I19" s="197">
        <f t="shared" si="1"/>
        <v>0.4447783543914906</v>
      </c>
    </row>
    <row r="20" spans="1:9">
      <c r="A20" s="294" t="s">
        <v>155</v>
      </c>
      <c r="B20" s="244">
        <f>Newton!$N20</f>
        <v>1063941.3999999999</v>
      </c>
      <c r="C20" s="242">
        <f>Newton!$O20</f>
        <v>1087789.03</v>
      </c>
      <c r="D20" s="242">
        <f>Newton!P20</f>
        <v>1421376.98</v>
      </c>
      <c r="E20" s="238">
        <f>Newton!Q20</f>
        <v>1487632.67</v>
      </c>
      <c r="F20" s="369">
        <f t="shared" si="0"/>
        <v>2.2414420568651734E-2</v>
      </c>
      <c r="G20" s="359">
        <f t="shared" si="0"/>
        <v>0.30666603615224908</v>
      </c>
      <c r="H20" s="419">
        <f t="shared" si="0"/>
        <v>4.6613735083848022E-2</v>
      </c>
      <c r="I20" s="197">
        <f t="shared" si="1"/>
        <v>0.39822801330975566</v>
      </c>
    </row>
    <row r="21" spans="1:9">
      <c r="A21" s="294" t="s">
        <v>156</v>
      </c>
      <c r="B21" s="240">
        <f>Paulding!$N17</f>
        <v>1432305.56</v>
      </c>
      <c r="C21" s="98">
        <f>Paulding!$O17</f>
        <v>1515721.67</v>
      </c>
      <c r="D21" s="98">
        <f>Paulding!P17</f>
        <v>1891496.32</v>
      </c>
      <c r="E21" s="71">
        <f>Paulding!Q17</f>
        <v>2148706.9700000002</v>
      </c>
      <c r="F21" s="369">
        <f t="shared" si="0"/>
        <v>5.8239046422468591E-2</v>
      </c>
      <c r="G21" s="359">
        <f t="shared" si="0"/>
        <v>0.24791797691986561</v>
      </c>
      <c r="H21" s="419">
        <f t="shared" si="0"/>
        <v>0.13598263305106517</v>
      </c>
      <c r="I21" s="197">
        <f t="shared" si="1"/>
        <v>0.50017358726164551</v>
      </c>
    </row>
    <row r="22" spans="1:9">
      <c r="A22" s="294" t="s">
        <v>157</v>
      </c>
      <c r="B22" s="240">
        <f>Pike!$N16</f>
        <v>108706.23</v>
      </c>
      <c r="C22" s="98">
        <f>Pike!$O16</f>
        <v>110331.4</v>
      </c>
      <c r="D22" s="98">
        <f>Pike!P16</f>
        <v>160885.99</v>
      </c>
      <c r="E22" s="71">
        <f>Pike!Q16</f>
        <v>175275.47</v>
      </c>
      <c r="F22" s="369">
        <f t="shared" si="0"/>
        <v>1.4950109115181331E-2</v>
      </c>
      <c r="G22" s="359">
        <f t="shared" si="0"/>
        <v>0.45820672990644551</v>
      </c>
      <c r="H22" s="419">
        <f t="shared" si="0"/>
        <v>8.9438987198326034E-2</v>
      </c>
      <c r="I22" s="197">
        <f t="shared" si="1"/>
        <v>0.61237741387959099</v>
      </c>
    </row>
    <row r="23" spans="1:9">
      <c r="A23" s="294" t="s">
        <v>158</v>
      </c>
      <c r="B23" s="240">
        <f>Rockdale!$N16</f>
        <v>1285464.07</v>
      </c>
      <c r="C23" s="98">
        <f>Rockdale!$O16</f>
        <v>1341411.1200000001</v>
      </c>
      <c r="D23" s="98">
        <f>Rockdale!P16</f>
        <v>1580900.2</v>
      </c>
      <c r="E23" s="71">
        <f>Rockdale!Q16</f>
        <v>1678027.87</v>
      </c>
      <c r="F23" s="369">
        <f t="shared" si="0"/>
        <v>4.3522842299279545E-2</v>
      </c>
      <c r="G23" s="359">
        <f t="shared" si="0"/>
        <v>0.17853518315846362</v>
      </c>
      <c r="H23" s="419">
        <f t="shared" si="0"/>
        <v>6.1438204638091742E-2</v>
      </c>
      <c r="I23" s="197">
        <f t="shared" si="1"/>
        <v>0.30538683201001487</v>
      </c>
    </row>
    <row r="24" spans="1:9">
      <c r="A24" s="294" t="s">
        <v>202</v>
      </c>
      <c r="B24" s="240">
        <f>Spalding!$N18</f>
        <v>751637.33</v>
      </c>
      <c r="C24" s="98">
        <f>Spalding!$O18</f>
        <v>789121.77</v>
      </c>
      <c r="D24" s="98">
        <f>Spalding!P18</f>
        <v>932531.11</v>
      </c>
      <c r="E24" s="71">
        <f>Spalding!Q18</f>
        <v>982050.48</v>
      </c>
      <c r="F24" s="369">
        <f t="shared" si="0"/>
        <v>4.9870380972163876E-2</v>
      </c>
      <c r="G24" s="359">
        <f t="shared" si="0"/>
        <v>0.18173283953375149</v>
      </c>
      <c r="H24" s="419">
        <f t="shared" si="0"/>
        <v>5.3102110448626207E-2</v>
      </c>
      <c r="I24" s="197">
        <f t="shared" si="1"/>
        <v>0.3065483056835403</v>
      </c>
    </row>
    <row r="25" spans="1:9" ht="15.75" thickBot="1">
      <c r="A25" s="379" t="s">
        <v>159</v>
      </c>
      <c r="B25" s="241">
        <f>Walton!$N19</f>
        <v>1047720.1</v>
      </c>
      <c r="C25" s="101">
        <f>Walton!$O19</f>
        <v>782376.29</v>
      </c>
      <c r="D25" s="101">
        <f>Walton!P19</f>
        <v>1236706.51</v>
      </c>
      <c r="E25" s="73">
        <f>Walton!Q19</f>
        <v>1461772.2</v>
      </c>
      <c r="F25" s="370">
        <f t="shared" si="0"/>
        <v>-0.25325829866201854</v>
      </c>
      <c r="G25" s="371">
        <f t="shared" si="0"/>
        <v>0.58070550680926181</v>
      </c>
      <c r="H25" s="420">
        <f t="shared" si="0"/>
        <v>0.18198795605919463</v>
      </c>
      <c r="I25" s="372">
        <f t="shared" si="1"/>
        <v>0.39519343000100882</v>
      </c>
    </row>
    <row r="26" spans="1:9" ht="15.75" thickBot="1"/>
    <row r="27" spans="1:9" ht="15.75" thickBot="1">
      <c r="B27" s="79">
        <f>SUM(B5:B26)</f>
        <v>74443212.030000001</v>
      </c>
      <c r="C27" s="77">
        <f>SUM(C5:C26)</f>
        <v>73793795.780000016</v>
      </c>
      <c r="D27" s="346">
        <f>SUM(D5:D26)</f>
        <v>82962942.210000008</v>
      </c>
      <c r="E27" s="75">
        <f>SUM(E5:E25)</f>
        <v>94546908.289999992</v>
      </c>
      <c r="F27" s="360">
        <f t="shared" ref="F27" si="2">(C27-B27)/B27</f>
        <v>-8.72364628407323E-3</v>
      </c>
      <c r="G27" s="361">
        <f>(D27-C27)/C27</f>
        <v>0.12425362231448003</v>
      </c>
      <c r="H27" s="421">
        <f>(E27-D27)/D27</f>
        <v>0.13962819749904795</v>
      </c>
      <c r="I27" s="362">
        <f>(E27-B27)/B27</f>
        <v>0.2700541219513522</v>
      </c>
    </row>
    <row r="29" spans="1:9">
      <c r="A29" s="126" t="s">
        <v>409</v>
      </c>
      <c r="B29" s="126"/>
      <c r="C29" s="126"/>
      <c r="D29" s="126"/>
      <c r="E29" s="126"/>
      <c r="F29" s="126"/>
      <c r="G29" s="126"/>
      <c r="H29" s="126"/>
      <c r="I29" s="126"/>
    </row>
  </sheetData>
  <mergeCells count="3">
    <mergeCell ref="A3:A4"/>
    <mergeCell ref="B3:D3"/>
    <mergeCell ref="F3:I3"/>
  </mergeCells>
  <conditionalFormatting sqref="F27:G27">
    <cfRule type="cellIs" dxfId="77" priority="13" operator="greaterThan">
      <formula>0</formula>
    </cfRule>
  </conditionalFormatting>
  <conditionalFormatting sqref="F5:G25">
    <cfRule type="cellIs" dxfId="76" priority="17" operator="lessThan">
      <formula>-0.1</formula>
    </cfRule>
    <cfRule type="cellIs" dxfId="75" priority="18" operator="between">
      <formula>-0.1</formula>
      <formula>0</formula>
    </cfRule>
  </conditionalFormatting>
  <conditionalFormatting sqref="F5:G25">
    <cfRule type="cellIs" dxfId="74" priority="16" operator="greaterThan">
      <formula>0</formula>
    </cfRule>
  </conditionalFormatting>
  <conditionalFormatting sqref="F27:G27">
    <cfRule type="cellIs" dxfId="73" priority="14" operator="lessThan">
      <formula>-0.1</formula>
    </cfRule>
    <cfRule type="cellIs" dxfId="72" priority="15" operator="between">
      <formula>-0.1</formula>
      <formula>0</formula>
    </cfRule>
  </conditionalFormatting>
  <conditionalFormatting sqref="I27">
    <cfRule type="cellIs" dxfId="71" priority="7" operator="greaterThan">
      <formula>0</formula>
    </cfRule>
  </conditionalFormatting>
  <conditionalFormatting sqref="I5:I25">
    <cfRule type="cellIs" dxfId="70" priority="11" operator="lessThan">
      <formula>-0.1</formula>
    </cfRule>
    <cfRule type="cellIs" dxfId="69" priority="12" operator="between">
      <formula>-0.1</formula>
      <formula>0</formula>
    </cfRule>
  </conditionalFormatting>
  <conditionalFormatting sqref="I5:I25">
    <cfRule type="cellIs" dxfId="68" priority="10" operator="greaterThan">
      <formula>0</formula>
    </cfRule>
  </conditionalFormatting>
  <conditionalFormatting sqref="I27">
    <cfRule type="cellIs" dxfId="67" priority="8" operator="lessThan">
      <formula>-0.1</formula>
    </cfRule>
    <cfRule type="cellIs" dxfId="66" priority="9" operator="between">
      <formula>-0.1</formula>
      <formula>0</formula>
    </cfRule>
  </conditionalFormatting>
  <conditionalFormatting sqref="H27">
    <cfRule type="cellIs" dxfId="65" priority="1" operator="greaterThan">
      <formula>0</formula>
    </cfRule>
  </conditionalFormatting>
  <conditionalFormatting sqref="H5:H25">
    <cfRule type="cellIs" dxfId="64" priority="5" operator="lessThan">
      <formula>-0.1</formula>
    </cfRule>
    <cfRule type="cellIs" dxfId="63" priority="6" operator="between">
      <formula>-0.1</formula>
      <formula>0</formula>
    </cfRule>
  </conditionalFormatting>
  <conditionalFormatting sqref="H5:H25">
    <cfRule type="cellIs" dxfId="62" priority="4" operator="greaterThan">
      <formula>0</formula>
    </cfRule>
  </conditionalFormatting>
  <conditionalFormatting sqref="H27">
    <cfRule type="cellIs" dxfId="61" priority="2" operator="lessThan">
      <formula>-0.1</formula>
    </cfRule>
    <cfRule type="cellIs" dxfId="60" priority="3" operator="between">
      <formula>-0.1</formula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88C8E-37E2-4022-9B96-7D4077A9377F}">
  <sheetPr>
    <tabColor theme="8" tint="-0.249977111117893"/>
  </sheetPr>
  <dimension ref="A1:I29"/>
  <sheetViews>
    <sheetView showGridLines="0" zoomScaleNormal="10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521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244</v>
      </c>
      <c r="C4" s="357" t="s">
        <v>245</v>
      </c>
      <c r="D4" s="358" t="s">
        <v>425</v>
      </c>
      <c r="E4" s="363" t="s">
        <v>422</v>
      </c>
      <c r="F4" s="364" t="s">
        <v>423</v>
      </c>
      <c r="G4" s="365" t="s">
        <v>424</v>
      </c>
      <c r="H4" s="354"/>
    </row>
    <row r="5" spans="1:9">
      <c r="A5" s="378" t="s">
        <v>171</v>
      </c>
      <c r="B5" s="239">
        <f>Atlanta!$N10</f>
        <v>4970679.6899999995</v>
      </c>
      <c r="C5" s="245">
        <f>Atlanta!$O10</f>
        <v>4610291.8500000006</v>
      </c>
      <c r="D5" s="245">
        <f>Atlanta!P10</f>
        <v>4672734.7</v>
      </c>
      <c r="E5" s="366">
        <f>(C5-B5)/B5</f>
        <v>-7.250272849506402E-2</v>
      </c>
      <c r="F5" s="367">
        <f>(D5-C5)/C5</f>
        <v>1.3544229309474111E-2</v>
      </c>
      <c r="G5" s="368">
        <f>(D5-B5)/B5</f>
        <v>-5.9940492765889593E-2</v>
      </c>
      <c r="H5" s="355"/>
    </row>
    <row r="6" spans="1:9">
      <c r="A6" s="294" t="s">
        <v>145</v>
      </c>
      <c r="B6" s="244">
        <f>Barrow!$N23</f>
        <v>912748.96</v>
      </c>
      <c r="C6" s="242">
        <f>Barrow!$O23</f>
        <v>953471.05</v>
      </c>
      <c r="D6" s="242">
        <f>Barrow!P23</f>
        <v>1167507.3600000001</v>
      </c>
      <c r="E6" s="369">
        <f t="shared" ref="E6:F25" si="0">(C6-B6)/B6</f>
        <v>4.461477556764358E-2</v>
      </c>
      <c r="F6" s="359">
        <f t="shared" si="0"/>
        <v>0.22448118377584725</v>
      </c>
      <c r="G6" s="197">
        <f t="shared" ref="G6:G25" si="1">(D6-B6)/B6</f>
        <v>0.27911113697680923</v>
      </c>
      <c r="H6" s="355"/>
    </row>
    <row r="7" spans="1:9">
      <c r="A7" s="294" t="s">
        <v>146</v>
      </c>
      <c r="B7" s="244">
        <f>Carroll!$N24</f>
        <v>1464404.53</v>
      </c>
      <c r="C7" s="242">
        <f>Carroll!$O24</f>
        <v>1543295.64</v>
      </c>
      <c r="D7" s="242">
        <f>Carroll!P24</f>
        <v>1673831.14</v>
      </c>
      <c r="E7" s="369">
        <f t="shared" si="0"/>
        <v>5.3872484264986441E-2</v>
      </c>
      <c r="F7" s="359">
        <f t="shared" si="0"/>
        <v>8.4582303362173691E-2</v>
      </c>
      <c r="G7" s="197">
        <f t="shared" si="1"/>
        <v>0.14301144643413516</v>
      </c>
      <c r="H7" s="355"/>
    </row>
    <row r="8" spans="1:9">
      <c r="A8" s="294" t="s">
        <v>147</v>
      </c>
      <c r="B8" s="244">
        <f>Cherokee!$N23</f>
        <v>3130550.28</v>
      </c>
      <c r="C8" s="242">
        <f>Cherokee!$O23</f>
        <v>3277907.54</v>
      </c>
      <c r="D8" s="242">
        <f>Cherokee!P23</f>
        <v>3867825.43</v>
      </c>
      <c r="E8" s="369">
        <f t="shared" si="0"/>
        <v>4.7070721381290273E-2</v>
      </c>
      <c r="F8" s="359">
        <f t="shared" si="0"/>
        <v>0.17996782483986723</v>
      </c>
      <c r="G8" s="197">
        <f t="shared" si="1"/>
        <v>0.23550976156179176</v>
      </c>
      <c r="H8" s="355"/>
    </row>
    <row r="9" spans="1:9">
      <c r="A9" s="294" t="s">
        <v>148</v>
      </c>
      <c r="B9" s="244">
        <f>Clayton!$N23</f>
        <v>3903387.78</v>
      </c>
      <c r="C9" s="242">
        <f>Clayton!$O23</f>
        <v>3561714.92</v>
      </c>
      <c r="D9" s="242">
        <f>Clayton!P23</f>
        <v>3895324.04</v>
      </c>
      <c r="E9" s="369">
        <f t="shared" si="0"/>
        <v>-8.7532389620792406E-2</v>
      </c>
      <c r="F9" s="359">
        <f t="shared" si="0"/>
        <v>9.3665306598990833E-2</v>
      </c>
      <c r="G9" s="197">
        <f t="shared" si="1"/>
        <v>-2.0658311329754069E-3</v>
      </c>
      <c r="H9" s="355"/>
    </row>
    <row r="10" spans="1:9">
      <c r="A10" s="294" t="s">
        <v>149</v>
      </c>
      <c r="B10" s="244">
        <f>Cobb!$N22</f>
        <v>11404567.65</v>
      </c>
      <c r="C10" s="242">
        <f>Cobb!$O22</f>
        <v>12141228.810000001</v>
      </c>
      <c r="D10" s="242">
        <f>Cobb!P22</f>
        <v>13076902.140000001</v>
      </c>
      <c r="E10" s="369">
        <f t="shared" si="0"/>
        <v>6.4593519246650272E-2</v>
      </c>
      <c r="F10" s="359">
        <f t="shared" si="0"/>
        <v>7.7065785073529153E-2</v>
      </c>
      <c r="G10" s="197">
        <f t="shared" si="1"/>
        <v>0.14663725459158464</v>
      </c>
      <c r="H10" s="355"/>
    </row>
    <row r="11" spans="1:9">
      <c r="A11" s="294" t="s">
        <v>150</v>
      </c>
      <c r="B11" s="244">
        <f>Coweta!$N24</f>
        <v>1807462.82</v>
      </c>
      <c r="C11" s="242">
        <f>Coweta!$O24</f>
        <v>1920501.95</v>
      </c>
      <c r="D11" s="242">
        <f>Coweta!P24</f>
        <v>2266521.16</v>
      </c>
      <c r="E11" s="369">
        <f t="shared" si="0"/>
        <v>6.2540224202232764E-2</v>
      </c>
      <c r="F11" s="359">
        <f t="shared" si="0"/>
        <v>0.18017123596255666</v>
      </c>
      <c r="G11" s="197">
        <f t="shared" si="1"/>
        <v>0.25397940965668109</v>
      </c>
      <c r="H11" s="355"/>
    </row>
    <row r="12" spans="1:9">
      <c r="A12" s="294" t="s">
        <v>151</v>
      </c>
      <c r="B12" s="244">
        <f>Dawson!$N18</f>
        <v>602699.46</v>
      </c>
      <c r="C12" s="242">
        <f>Dawson!$O18</f>
        <v>607910.38</v>
      </c>
      <c r="D12" s="242">
        <f>Dawson!P18</f>
        <v>749380.09</v>
      </c>
      <c r="E12" s="369">
        <f t="shared" si="0"/>
        <v>8.6459675938651784E-3</v>
      </c>
      <c r="F12" s="359">
        <f t="shared" si="0"/>
        <v>0.23271474653879073</v>
      </c>
      <c r="G12" s="197">
        <f t="shared" si="1"/>
        <v>0.24337275828984484</v>
      </c>
      <c r="H12" s="355"/>
    </row>
    <row r="13" spans="1:9">
      <c r="A13" s="294" t="s">
        <v>212</v>
      </c>
      <c r="B13" s="244">
        <f>DeKalb!$N28</f>
        <v>7641619.1099999994</v>
      </c>
      <c r="C13" s="242">
        <f>DeKalb!$O28</f>
        <v>7359218.9500000002</v>
      </c>
      <c r="D13" s="242">
        <f>DeKalb!P28</f>
        <v>8405721.8900000006</v>
      </c>
      <c r="E13" s="369">
        <f t="shared" si="0"/>
        <v>-3.6955539910441731E-2</v>
      </c>
      <c r="F13" s="359">
        <f t="shared" si="0"/>
        <v>0.14220299016922175</v>
      </c>
      <c r="G13" s="197">
        <f t="shared" si="1"/>
        <v>9.9992261980197186E-2</v>
      </c>
      <c r="H13" s="355"/>
    </row>
    <row r="14" spans="1:9">
      <c r="A14" s="294" t="s">
        <v>152</v>
      </c>
      <c r="B14" s="244">
        <f>Douglas!$N19</f>
        <v>1991011.42</v>
      </c>
      <c r="C14" s="242">
        <f>Douglas!$O19</f>
        <v>1967528.54</v>
      </c>
      <c r="D14" s="242">
        <f>Douglas!P19</f>
        <v>2190319.41</v>
      </c>
      <c r="E14" s="369">
        <f t="shared" si="0"/>
        <v>-1.1794447668210707E-2</v>
      </c>
      <c r="F14" s="359">
        <f t="shared" si="0"/>
        <v>0.11323386953258635</v>
      </c>
      <c r="G14" s="197">
        <f t="shared" si="1"/>
        <v>0.10010389091590456</v>
      </c>
      <c r="H14" s="355"/>
    </row>
    <row r="15" spans="1:9">
      <c r="A15" s="294" t="s">
        <v>193</v>
      </c>
      <c r="B15" s="244">
        <f>Fayette!$N20</f>
        <v>1843754.42</v>
      </c>
      <c r="C15" s="242">
        <f>Fayette!$O20</f>
        <v>1870769.21</v>
      </c>
      <c r="D15" s="242">
        <f>Fayette!P20</f>
        <v>2243004.88</v>
      </c>
      <c r="E15" s="369">
        <f t="shared" si="0"/>
        <v>1.465205436632935E-2</v>
      </c>
      <c r="F15" s="359">
        <f t="shared" si="0"/>
        <v>0.19897466133730088</v>
      </c>
      <c r="G15" s="197">
        <f t="shared" si="1"/>
        <v>0.21654210325906634</v>
      </c>
      <c r="H15" s="355"/>
    </row>
    <row r="16" spans="1:9">
      <c r="A16" s="294" t="s">
        <v>153</v>
      </c>
      <c r="B16" s="244">
        <f>Forsyth!$N17</f>
        <v>2932670.82</v>
      </c>
      <c r="C16" s="242">
        <f>Forsyth!$O17</f>
        <v>3053470.04</v>
      </c>
      <c r="D16" s="242">
        <f>Forsyth!P17</f>
        <v>3624125.34</v>
      </c>
      <c r="E16" s="369">
        <f t="shared" si="0"/>
        <v>4.1190855508290637E-2</v>
      </c>
      <c r="F16" s="359">
        <f t="shared" si="0"/>
        <v>0.18688747311239373</v>
      </c>
      <c r="G16" s="197">
        <f t="shared" si="1"/>
        <v>0.23577638352196653</v>
      </c>
      <c r="H16" s="355"/>
    </row>
    <row r="17" spans="1:8">
      <c r="A17" s="294" t="s">
        <v>173</v>
      </c>
      <c r="B17" s="244">
        <f>Fulton!$N30</f>
        <v>7683149.1100000003</v>
      </c>
      <c r="C17" s="242">
        <f>Fulton!$O30</f>
        <v>7460519.2800000003</v>
      </c>
      <c r="D17" s="242">
        <f>Fulton!P30</f>
        <v>7876408.1000000006</v>
      </c>
      <c r="E17" s="369">
        <f t="shared" si="0"/>
        <v>-2.8976377630135577E-2</v>
      </c>
      <c r="F17" s="359">
        <f t="shared" si="0"/>
        <v>5.5745291231255996E-2</v>
      </c>
      <c r="G17" s="197">
        <f t="shared" si="1"/>
        <v>2.5153616991301659E-2</v>
      </c>
      <c r="H17" s="355"/>
    </row>
    <row r="18" spans="1:8">
      <c r="A18" s="294" t="s">
        <v>154</v>
      </c>
      <c r="B18" s="244">
        <f>Gwinnett!$N32</f>
        <v>12630934.189999999</v>
      </c>
      <c r="C18" s="242">
        <f>Gwinnett!$O32</f>
        <v>12700305.119999999</v>
      </c>
      <c r="D18" s="242">
        <f>Gwinnett!P32</f>
        <v>14511934.560000001</v>
      </c>
      <c r="E18" s="369">
        <f t="shared" si="0"/>
        <v>5.4921456288578533E-3</v>
      </c>
      <c r="F18" s="359">
        <f t="shared" si="0"/>
        <v>0.14264456033793316</v>
      </c>
      <c r="G18" s="197">
        <f t="shared" si="1"/>
        <v>0.14892013066533136</v>
      </c>
      <c r="H18" s="355"/>
    </row>
    <row r="19" spans="1:8">
      <c r="A19" s="294" t="s">
        <v>97</v>
      </c>
      <c r="B19" s="244">
        <f>Henry!$N21</f>
        <v>2937982.19</v>
      </c>
      <c r="C19" s="242">
        <f>Henry!$O21</f>
        <v>3144018.13</v>
      </c>
      <c r="D19" s="242">
        <f>Henry!P21</f>
        <v>3573315.41</v>
      </c>
      <c r="E19" s="369">
        <f t="shared" si="0"/>
        <v>7.0128382908951514E-2</v>
      </c>
      <c r="F19" s="359">
        <f t="shared" si="0"/>
        <v>0.136544148999548</v>
      </c>
      <c r="G19" s="197">
        <f t="shared" si="1"/>
        <v>0.21624815227351674</v>
      </c>
      <c r="H19" s="355"/>
    </row>
    <row r="20" spans="1:8">
      <c r="A20" s="294" t="s">
        <v>155</v>
      </c>
      <c r="B20" s="244">
        <f>Newton!$N21</f>
        <v>1077520.45</v>
      </c>
      <c r="C20" s="242">
        <f>Newton!$O21</f>
        <v>1016347.22</v>
      </c>
      <c r="D20" s="242">
        <f>Newton!P21</f>
        <v>1328840.93</v>
      </c>
      <c r="E20" s="369">
        <f t="shared" si="0"/>
        <v>-5.6772221817228602E-2</v>
      </c>
      <c r="F20" s="359">
        <f t="shared" si="0"/>
        <v>0.30746747159892851</v>
      </c>
      <c r="G20" s="197">
        <f t="shared" si="1"/>
        <v>0.23323963828250313</v>
      </c>
      <c r="H20" s="355"/>
    </row>
    <row r="21" spans="1:8">
      <c r="A21" s="294" t="s">
        <v>156</v>
      </c>
      <c r="B21" s="240">
        <f>Paulding!$N18</f>
        <v>1376787.21</v>
      </c>
      <c r="C21" s="98">
        <f>Paulding!$O18</f>
        <v>1330014.9099999999</v>
      </c>
      <c r="D21" s="98">
        <f>Paulding!P18</f>
        <v>1794116.65</v>
      </c>
      <c r="E21" s="369">
        <f t="shared" si="0"/>
        <v>-3.3972061666668191E-2</v>
      </c>
      <c r="F21" s="359">
        <f t="shared" si="0"/>
        <v>0.34894476483726039</v>
      </c>
      <c r="G21" s="197">
        <f t="shared" si="1"/>
        <v>0.30311833010127975</v>
      </c>
      <c r="H21" s="355"/>
    </row>
    <row r="22" spans="1:8">
      <c r="A22" s="294" t="s">
        <v>157</v>
      </c>
      <c r="B22" s="240">
        <f>Pike!$N17</f>
        <v>102978.24000000001</v>
      </c>
      <c r="C22" s="98">
        <f>Pike!$O17</f>
        <v>106140.52</v>
      </c>
      <c r="D22" s="98">
        <f>Pike!P17</f>
        <v>157080.60999999999</v>
      </c>
      <c r="E22" s="369">
        <f t="shared" si="0"/>
        <v>3.0708235060144733E-2</v>
      </c>
      <c r="F22" s="359">
        <f t="shared" si="0"/>
        <v>0.47993066173031734</v>
      </c>
      <c r="G22" s="197">
        <f t="shared" si="1"/>
        <v>0.5253767203634474</v>
      </c>
      <c r="H22" s="355"/>
    </row>
    <row r="23" spans="1:8">
      <c r="A23" s="294" t="s">
        <v>158</v>
      </c>
      <c r="B23" s="240">
        <f>Rockdale!$N17</f>
        <v>1287091.33</v>
      </c>
      <c r="C23" s="98">
        <f>Rockdale!$O17</f>
        <v>1365722.64</v>
      </c>
      <c r="D23" s="98">
        <f>Rockdale!P17</f>
        <v>1577309.53</v>
      </c>
      <c r="E23" s="369">
        <f t="shared" si="0"/>
        <v>6.109225364761009E-2</v>
      </c>
      <c r="F23" s="359">
        <f t="shared" si="0"/>
        <v>0.15492669141078319</v>
      </c>
      <c r="G23" s="197">
        <f t="shared" si="1"/>
        <v>0.22548376578684587</v>
      </c>
      <c r="H23" s="355"/>
    </row>
    <row r="24" spans="1:8">
      <c r="A24" s="294" t="s">
        <v>202</v>
      </c>
      <c r="B24" s="240">
        <f>Spalding!$N19</f>
        <v>744688.65</v>
      </c>
      <c r="C24" s="98">
        <f>Spalding!$O19</f>
        <v>811130.6</v>
      </c>
      <c r="D24" s="98">
        <f>Spalding!P19</f>
        <v>885178.02</v>
      </c>
      <c r="E24" s="369">
        <f t="shared" si="0"/>
        <v>8.92211127428892E-2</v>
      </c>
      <c r="F24" s="359">
        <f t="shared" si="0"/>
        <v>9.12891462854441E-2</v>
      </c>
      <c r="G24" s="197">
        <f t="shared" si="1"/>
        <v>0.18865517824126901</v>
      </c>
      <c r="H24" s="355"/>
    </row>
    <row r="25" spans="1:8" ht="15.75" thickBot="1">
      <c r="A25" s="379" t="s">
        <v>159</v>
      </c>
      <c r="B25" s="241">
        <f>Walton!$N20</f>
        <v>1009867.7</v>
      </c>
      <c r="C25" s="101">
        <f>Walton!$O20</f>
        <v>981413.92</v>
      </c>
      <c r="D25" s="101">
        <f>Walton!P20</f>
        <v>1291195.5</v>
      </c>
      <c r="E25" s="370">
        <f t="shared" si="0"/>
        <v>-2.8175750150242367E-2</v>
      </c>
      <c r="F25" s="371">
        <f t="shared" si="0"/>
        <v>0.31564824350565551</v>
      </c>
      <c r="G25" s="372">
        <f t="shared" si="1"/>
        <v>0.27857886731103498</v>
      </c>
      <c r="H25" s="355"/>
    </row>
    <row r="26" spans="1:8" ht="15.75" thickBot="1"/>
    <row r="27" spans="1:8" ht="15.75" thickBot="1">
      <c r="B27" s="79">
        <f>SUM(B5:B26)</f>
        <v>71456556.010000005</v>
      </c>
      <c r="C27" s="77">
        <f>SUM(C5:C26)</f>
        <v>71782921.219999999</v>
      </c>
      <c r="D27" s="346">
        <f>SUM(D5:D26)</f>
        <v>80828576.890000001</v>
      </c>
      <c r="E27" s="360">
        <f t="shared" ref="E27" si="2">(C27-B27)/B27</f>
        <v>4.5673235350766157E-3</v>
      </c>
      <c r="F27" s="361">
        <f>(D27-C27)/C27</f>
        <v>0.12601403671323036</v>
      </c>
      <c r="G27" s="362">
        <f>(D27-B27)/B27</f>
        <v>0.13115690712393732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59" priority="1" operator="greaterThan">
      <formula>0</formula>
    </cfRule>
  </conditionalFormatting>
  <conditionalFormatting sqref="E5:G25">
    <cfRule type="cellIs" dxfId="58" priority="5" operator="lessThan">
      <formula>-0.1</formula>
    </cfRule>
    <cfRule type="cellIs" dxfId="57" priority="6" operator="between">
      <formula>-0.1</formula>
      <formula>0</formula>
    </cfRule>
  </conditionalFormatting>
  <conditionalFormatting sqref="E5:G25">
    <cfRule type="cellIs" dxfId="56" priority="4" operator="greaterThan">
      <formula>0</formula>
    </cfRule>
  </conditionalFormatting>
  <conditionalFormatting sqref="E27:G27">
    <cfRule type="cellIs" dxfId="55" priority="2" operator="lessThan">
      <formula>-0.1</formula>
    </cfRule>
    <cfRule type="cellIs" dxfId="54" priority="3" operator="between">
      <formula>-0.1</formula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B2552-B75D-4A03-9E58-FF340E53DF70}">
  <sheetPr>
    <tabColor theme="8" tint="-0.249977111117893"/>
  </sheetPr>
  <dimension ref="A1:I29"/>
  <sheetViews>
    <sheetView showGridLines="0" zoomScaleNormal="10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520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255</v>
      </c>
      <c r="C4" s="357" t="s">
        <v>254</v>
      </c>
      <c r="D4" s="358" t="s">
        <v>427</v>
      </c>
      <c r="E4" s="363" t="s">
        <v>428</v>
      </c>
      <c r="F4" s="364" t="s">
        <v>429</v>
      </c>
      <c r="G4" s="365" t="s">
        <v>430</v>
      </c>
      <c r="H4" s="354"/>
    </row>
    <row r="5" spans="1:9">
      <c r="A5" s="378" t="s">
        <v>171</v>
      </c>
      <c r="B5" s="239">
        <f>Atlanta!$N11</f>
        <v>5153038.6800000006</v>
      </c>
      <c r="C5" s="245">
        <f>Atlanta!$O11</f>
        <v>3979666.4000000004</v>
      </c>
      <c r="D5" s="245">
        <f>Atlanta!P11</f>
        <v>5109744.0500000007</v>
      </c>
      <c r="E5" s="366">
        <f>(C5-B5)/B5</f>
        <v>-0.22770492380623855</v>
      </c>
      <c r="F5" s="367">
        <f>(D5-C5)/C5</f>
        <v>0.28396290955442904</v>
      </c>
      <c r="G5" s="368">
        <f>(D5-B5)/B5</f>
        <v>-8.4017669356985861E-3</v>
      </c>
      <c r="H5" s="355"/>
    </row>
    <row r="6" spans="1:9">
      <c r="A6" s="294" t="s">
        <v>145</v>
      </c>
      <c r="B6" s="244">
        <f>Barrow!$N24</f>
        <v>989631.83</v>
      </c>
      <c r="C6" s="242">
        <f>Barrow!$O24</f>
        <v>997272.36</v>
      </c>
      <c r="D6" s="242">
        <f>Barrow!P24</f>
        <v>1451444.1</v>
      </c>
      <c r="E6" s="369">
        <f t="shared" ref="E6:F25" si="0">(C6-B6)/B6</f>
        <v>7.7205782679807588E-3</v>
      </c>
      <c r="F6" s="359">
        <f t="shared" si="0"/>
        <v>0.45541394529374113</v>
      </c>
      <c r="G6" s="197">
        <f t="shared" ref="G6:G25" si="1">(D6-B6)/B6</f>
        <v>0.46665058257069214</v>
      </c>
      <c r="H6" s="355"/>
    </row>
    <row r="7" spans="1:9">
      <c r="A7" s="294" t="s">
        <v>146</v>
      </c>
      <c r="B7" s="244">
        <f>Carroll!$N25</f>
        <v>1635434.3</v>
      </c>
      <c r="C7" s="242">
        <f>Carroll!$O25</f>
        <v>1558271.59</v>
      </c>
      <c r="D7" s="242">
        <f>Carroll!P25</f>
        <v>2107757.75</v>
      </c>
      <c r="E7" s="369">
        <f t="shared" si="0"/>
        <v>-4.7181785290916281E-2</v>
      </c>
      <c r="F7" s="359">
        <f t="shared" si="0"/>
        <v>0.35262541108126078</v>
      </c>
      <c r="G7" s="197">
        <f t="shared" si="1"/>
        <v>0.28880612935658739</v>
      </c>
      <c r="H7" s="355"/>
    </row>
    <row r="8" spans="1:9">
      <c r="A8" s="294" t="s">
        <v>147</v>
      </c>
      <c r="B8" s="244">
        <f>Cherokee!$N24</f>
        <v>3537710.13</v>
      </c>
      <c r="C8" s="242">
        <f>Cherokee!$O24</f>
        <v>3501383.21</v>
      </c>
      <c r="D8" s="242">
        <f>Cherokee!P24</f>
        <v>4649900</v>
      </c>
      <c r="E8" s="369">
        <f t="shared" si="0"/>
        <v>-1.0268484037724122E-2</v>
      </c>
      <c r="F8" s="359">
        <f t="shared" si="0"/>
        <v>0.32801802062676827</v>
      </c>
      <c r="G8" s="197">
        <f t="shared" si="1"/>
        <v>0.31438128878015231</v>
      </c>
      <c r="H8" s="355"/>
    </row>
    <row r="9" spans="1:9">
      <c r="A9" s="294" t="s">
        <v>148</v>
      </c>
      <c r="B9" s="244">
        <f>Clayton!$N24</f>
        <v>4276565.21</v>
      </c>
      <c r="C9" s="242">
        <f>Clayton!$O24</f>
        <v>3754052.73</v>
      </c>
      <c r="D9" s="242">
        <f>Clayton!P24</f>
        <v>4752361.1900000004</v>
      </c>
      <c r="E9" s="369">
        <f t="shared" si="0"/>
        <v>-0.12218040748640893</v>
      </c>
      <c r="F9" s="359">
        <f t="shared" si="0"/>
        <v>0.26592819328885675</v>
      </c>
      <c r="G9" s="197">
        <f t="shared" si="1"/>
        <v>0.1112565707842908</v>
      </c>
      <c r="H9" s="355"/>
    </row>
    <row r="10" spans="1:9">
      <c r="A10" s="294" t="s">
        <v>149</v>
      </c>
      <c r="B10" s="244">
        <f>Cobb!$N23</f>
        <v>12760409.939999999</v>
      </c>
      <c r="C10" s="242">
        <f>Cobb!$O23</f>
        <v>11084148.449999999</v>
      </c>
      <c r="D10" s="242">
        <f>Cobb!P23</f>
        <v>14810106.33</v>
      </c>
      <c r="E10" s="369">
        <f t="shared" si="0"/>
        <v>-0.13136423499572933</v>
      </c>
      <c r="F10" s="359">
        <f t="shared" si="0"/>
        <v>0.33615192874830191</v>
      </c>
      <c r="G10" s="197">
        <f t="shared" si="1"/>
        <v>0.16062935279021301</v>
      </c>
      <c r="H10" s="355"/>
    </row>
    <row r="11" spans="1:9">
      <c r="A11" s="294" t="s">
        <v>150</v>
      </c>
      <c r="B11" s="244">
        <f>Coweta!$N25</f>
        <v>2166026.8199999998</v>
      </c>
      <c r="C11" s="242">
        <f>Coweta!$O25</f>
        <v>2371694.9500000002</v>
      </c>
      <c r="D11" s="242">
        <f>Coweta!P25</f>
        <v>2805845.64</v>
      </c>
      <c r="E11" s="369">
        <f t="shared" si="0"/>
        <v>9.4951792886849101E-2</v>
      </c>
      <c r="F11" s="359">
        <f t="shared" si="0"/>
        <v>0.18305502990593284</v>
      </c>
      <c r="G11" s="197">
        <f t="shared" si="1"/>
        <v>0.29538822607930604</v>
      </c>
      <c r="H11" s="355"/>
    </row>
    <row r="12" spans="1:9">
      <c r="A12" s="294" t="s">
        <v>151</v>
      </c>
      <c r="B12" s="244">
        <f>Dawson!$N19</f>
        <v>688531.81</v>
      </c>
      <c r="C12" s="242">
        <f>Dawson!$O19</f>
        <v>616984.43999999994</v>
      </c>
      <c r="D12" s="242">
        <f>Dawson!P19</f>
        <v>930667.45</v>
      </c>
      <c r="E12" s="369">
        <f t="shared" si="0"/>
        <v>-0.10391294775473062</v>
      </c>
      <c r="F12" s="359">
        <f t="shared" si="0"/>
        <v>0.50841316192674169</v>
      </c>
      <c r="G12" s="197">
        <f t="shared" si="1"/>
        <v>0.35166950383890017</v>
      </c>
      <c r="H12" s="355"/>
    </row>
    <row r="13" spans="1:9">
      <c r="A13" s="294" t="s">
        <v>212</v>
      </c>
      <c r="B13" s="244">
        <f>DeKalb!$N29</f>
        <v>8506598.5299999993</v>
      </c>
      <c r="C13" s="242">
        <f>DeKalb!$O29</f>
        <v>7186419.5899999999</v>
      </c>
      <c r="D13" s="242">
        <f>DeKalb!P29</f>
        <v>9717172.9499999993</v>
      </c>
      <c r="E13" s="369">
        <f t="shared" si="0"/>
        <v>-0.15519469213742235</v>
      </c>
      <c r="F13" s="359">
        <f t="shared" si="0"/>
        <v>0.35215775092252849</v>
      </c>
      <c r="G13" s="197">
        <f t="shared" si="1"/>
        <v>0.14231004504687728</v>
      </c>
      <c r="H13" s="355"/>
    </row>
    <row r="14" spans="1:9">
      <c r="A14" s="294" t="s">
        <v>152</v>
      </c>
      <c r="B14" s="244">
        <f>Douglas!$N20</f>
        <v>2267051.5099999998</v>
      </c>
      <c r="C14" s="242">
        <f>Douglas!$O20</f>
        <v>2035398.5</v>
      </c>
      <c r="D14" s="242">
        <f>Douglas!P20</f>
        <v>2673711.96</v>
      </c>
      <c r="E14" s="369">
        <f t="shared" si="0"/>
        <v>-0.10218250841596439</v>
      </c>
      <c r="F14" s="359">
        <f t="shared" si="0"/>
        <v>0.31360613658701231</v>
      </c>
      <c r="G14" s="197">
        <f t="shared" si="1"/>
        <v>0.17937856647994743</v>
      </c>
      <c r="H14" s="355"/>
    </row>
    <row r="15" spans="1:9">
      <c r="A15" s="294" t="s">
        <v>193</v>
      </c>
      <c r="B15" s="244">
        <f>Fayette!$N21</f>
        <v>2057077.9</v>
      </c>
      <c r="C15" s="242">
        <f>Fayette!$O21</f>
        <v>2019138.85</v>
      </c>
      <c r="D15" s="242">
        <f>Fayette!P21</f>
        <v>2640111.96</v>
      </c>
      <c r="E15" s="369">
        <f t="shared" si="0"/>
        <v>-1.8443176118901387E-2</v>
      </c>
      <c r="F15" s="359">
        <f t="shared" si="0"/>
        <v>0.30754354015822133</v>
      </c>
      <c r="G15" s="197">
        <f t="shared" si="1"/>
        <v>0.28342828436395145</v>
      </c>
      <c r="H15" s="355"/>
    </row>
    <row r="16" spans="1:9">
      <c r="A16" s="294" t="s">
        <v>153</v>
      </c>
      <c r="B16" s="244">
        <f>Forsyth!$N18</f>
        <v>3293831.1</v>
      </c>
      <c r="C16" s="242">
        <f>Forsyth!$O18</f>
        <v>3349778.66</v>
      </c>
      <c r="D16" s="242">
        <f>Forsyth!P18</f>
        <v>4272125.3099999996</v>
      </c>
      <c r="E16" s="369">
        <f t="shared" si="0"/>
        <v>1.6985558245533616E-2</v>
      </c>
      <c r="F16" s="359">
        <f t="shared" si="0"/>
        <v>0.27534555074155243</v>
      </c>
      <c r="G16" s="197">
        <f t="shared" si="1"/>
        <v>0.29700800687685519</v>
      </c>
      <c r="H16" s="355"/>
    </row>
    <row r="17" spans="1:8">
      <c r="A17" s="294" t="s">
        <v>173</v>
      </c>
      <c r="B17" s="244">
        <f>Fulton!$N31</f>
        <v>8369676.5600000005</v>
      </c>
      <c r="C17" s="242">
        <f>Fulton!$O31</f>
        <v>7421763.830000001</v>
      </c>
      <c r="D17" s="242">
        <f>Fulton!P31</f>
        <v>9277065.9100000001</v>
      </c>
      <c r="E17" s="369">
        <f t="shared" si="0"/>
        <v>-0.11325559873247951</v>
      </c>
      <c r="F17" s="359">
        <f t="shared" si="0"/>
        <v>0.24998128780392612</v>
      </c>
      <c r="G17" s="197">
        <f t="shared" si="1"/>
        <v>0.10841390864929666</v>
      </c>
      <c r="H17" s="355"/>
    </row>
    <row r="18" spans="1:8">
      <c r="A18" s="294" t="s">
        <v>154</v>
      </c>
      <c r="B18" s="244">
        <f>Gwinnett!$N33</f>
        <v>14006512.619999999</v>
      </c>
      <c r="C18" s="242">
        <f>Gwinnett!$O33</f>
        <v>13162196.039999999</v>
      </c>
      <c r="D18" s="242">
        <f>Gwinnett!P33</f>
        <v>16687909.949999999</v>
      </c>
      <c r="E18" s="369">
        <f t="shared" si="0"/>
        <v>-6.0280285529061277E-2</v>
      </c>
      <c r="F18" s="359">
        <f t="shared" si="0"/>
        <v>0.26786669179560407</v>
      </c>
      <c r="G18" s="197">
        <f t="shared" si="1"/>
        <v>0.19143932560137872</v>
      </c>
      <c r="H18" s="355"/>
    </row>
    <row r="19" spans="1:8">
      <c r="A19" s="294" t="s">
        <v>97</v>
      </c>
      <c r="B19" s="244">
        <f>Henry!$N22</f>
        <v>3375775.75</v>
      </c>
      <c r="C19" s="242">
        <f>Henry!$O22</f>
        <v>3164427.46</v>
      </c>
      <c r="D19" s="242">
        <f>Henry!P22</f>
        <v>4331543.2300000004</v>
      </c>
      <c r="E19" s="369">
        <f t="shared" si="0"/>
        <v>-6.2607325145931286E-2</v>
      </c>
      <c r="F19" s="359">
        <f t="shared" si="0"/>
        <v>0.36882367655853943</v>
      </c>
      <c r="G19" s="197">
        <f t="shared" si="1"/>
        <v>0.28312528757278987</v>
      </c>
      <c r="H19" s="355"/>
    </row>
    <row r="20" spans="1:8">
      <c r="A20" s="294" t="s">
        <v>155</v>
      </c>
      <c r="B20" s="244">
        <f>Newton!$N22</f>
        <v>1145754.3700000001</v>
      </c>
      <c r="C20" s="242">
        <f>Newton!$O22</f>
        <v>1178684.67</v>
      </c>
      <c r="D20" s="242">
        <f>Newton!P22</f>
        <v>1610030.14</v>
      </c>
      <c r="E20" s="369">
        <f t="shared" si="0"/>
        <v>2.8741151561132435E-2</v>
      </c>
      <c r="F20" s="359">
        <f t="shared" si="0"/>
        <v>0.36595493347682206</v>
      </c>
      <c r="G20" s="197">
        <f t="shared" si="1"/>
        <v>0.40521405124555598</v>
      </c>
      <c r="H20" s="355"/>
    </row>
    <row r="21" spans="1:8">
      <c r="A21" s="294" t="s">
        <v>156</v>
      </c>
      <c r="B21" s="240">
        <f>Paulding!$N19</f>
        <v>1546357.92</v>
      </c>
      <c r="C21" s="98">
        <f>Paulding!$O19</f>
        <v>1624025.92</v>
      </c>
      <c r="D21" s="98">
        <f>Paulding!P19</f>
        <v>2259087.77</v>
      </c>
      <c r="E21" s="369">
        <f t="shared" si="0"/>
        <v>5.0226405540057639E-2</v>
      </c>
      <c r="F21" s="359">
        <f t="shared" si="0"/>
        <v>0.39104169593549354</v>
      </c>
      <c r="G21" s="197">
        <f t="shared" si="1"/>
        <v>0.46090872027867918</v>
      </c>
      <c r="H21" s="355"/>
    </row>
    <row r="22" spans="1:8">
      <c r="A22" s="294" t="s">
        <v>157</v>
      </c>
      <c r="B22" s="240">
        <f>Pike!$N18</f>
        <v>110907.91</v>
      </c>
      <c r="C22" s="98">
        <f>Pike!$O18</f>
        <v>123913.37</v>
      </c>
      <c r="D22" s="98">
        <f>Pike!P18</f>
        <v>182352.33</v>
      </c>
      <c r="E22" s="369">
        <f t="shared" si="0"/>
        <v>0.11726359283120556</v>
      </c>
      <c r="F22" s="359">
        <f t="shared" si="0"/>
        <v>0.4716114169116698</v>
      </c>
      <c r="G22" s="197">
        <f t="shared" si="1"/>
        <v>0.64417785891015333</v>
      </c>
      <c r="H22" s="355"/>
    </row>
    <row r="23" spans="1:8">
      <c r="A23" s="294" t="s">
        <v>158</v>
      </c>
      <c r="B23" s="240">
        <f>Rockdale!$N18</f>
        <v>1446740.53</v>
      </c>
      <c r="C23" s="98">
        <f>Rockdale!$O18</f>
        <v>1402079.43</v>
      </c>
      <c r="D23" s="98">
        <f>Rockdale!P18</f>
        <v>1797727.36</v>
      </c>
      <c r="E23" s="369">
        <f t="shared" si="0"/>
        <v>-3.0870151954614896E-2</v>
      </c>
      <c r="F23" s="359">
        <f t="shared" si="0"/>
        <v>0.28218653061617216</v>
      </c>
      <c r="G23" s="197">
        <f t="shared" si="1"/>
        <v>0.24260523758189043</v>
      </c>
      <c r="H23" s="355"/>
    </row>
    <row r="24" spans="1:8">
      <c r="A24" s="294" t="s">
        <v>202</v>
      </c>
      <c r="B24" s="240">
        <f>Spalding!$N20</f>
        <v>833521.41</v>
      </c>
      <c r="C24" s="98">
        <f>Spalding!$O20</f>
        <v>886420.47999999998</v>
      </c>
      <c r="D24" s="98">
        <f>Spalding!P20</f>
        <v>1111209.58</v>
      </c>
      <c r="E24" s="369">
        <f t="shared" si="0"/>
        <v>6.3464560556398847E-2</v>
      </c>
      <c r="F24" s="359">
        <f t="shared" si="0"/>
        <v>0.25359195220760256</v>
      </c>
      <c r="G24" s="197">
        <f t="shared" si="1"/>
        <v>0.33315061457149614</v>
      </c>
      <c r="H24" s="355"/>
    </row>
    <row r="25" spans="1:8" ht="15.75" thickBot="1">
      <c r="A25" s="379" t="s">
        <v>159</v>
      </c>
      <c r="B25" s="241">
        <f>Walton!$N21</f>
        <v>1049384.24</v>
      </c>
      <c r="C25" s="101">
        <f>Walton!$O21</f>
        <v>1076511.8600000001</v>
      </c>
      <c r="D25" s="101">
        <f>Walton!P21</f>
        <v>1428505.74</v>
      </c>
      <c r="E25" s="370">
        <f t="shared" si="0"/>
        <v>2.5850988575929167E-2</v>
      </c>
      <c r="F25" s="371">
        <f t="shared" si="0"/>
        <v>0.32697631403707883</v>
      </c>
      <c r="G25" s="372">
        <f t="shared" si="1"/>
        <v>0.36127996357177994</v>
      </c>
      <c r="H25" s="355"/>
    </row>
    <row r="26" spans="1:8" ht="15.75" thickBot="1"/>
    <row r="27" spans="1:8" ht="15.75" thickBot="1">
      <c r="B27" s="79">
        <f>SUM(B5:B26)</f>
        <v>79216539.069999993</v>
      </c>
      <c r="C27" s="77">
        <f>SUM(C5:C26)</f>
        <v>72494232.790000021</v>
      </c>
      <c r="D27" s="346">
        <f>SUM(D5:D26)</f>
        <v>94606380.700000003</v>
      </c>
      <c r="E27" s="360">
        <f t="shared" ref="E27" si="2">(C27-B27)/B27</f>
        <v>-8.4859883540983533E-2</v>
      </c>
      <c r="F27" s="361">
        <f>(D27-C27)/C27</f>
        <v>0.30501940718586606</v>
      </c>
      <c r="G27" s="362">
        <f>(D27-B27)/B27</f>
        <v>0.19427561227335013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53" priority="1" operator="greaterThan">
      <formula>0</formula>
    </cfRule>
  </conditionalFormatting>
  <conditionalFormatting sqref="E5:G25">
    <cfRule type="cellIs" dxfId="52" priority="5" operator="lessThan">
      <formula>-0.1</formula>
    </cfRule>
    <cfRule type="cellIs" dxfId="51" priority="6" operator="between">
      <formula>-0.1</formula>
      <formula>0</formula>
    </cfRule>
  </conditionalFormatting>
  <conditionalFormatting sqref="E5:G25">
    <cfRule type="cellIs" dxfId="50" priority="4" operator="greaterThan">
      <formula>0</formula>
    </cfRule>
  </conditionalFormatting>
  <conditionalFormatting sqref="E27:G27">
    <cfRule type="cellIs" dxfId="49" priority="2" operator="lessThan">
      <formula>-0.1</formula>
    </cfRule>
    <cfRule type="cellIs" dxfId="48" priority="3" operator="between">
      <formula>-0.1</formula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FFDB4-3042-4F5A-AA08-710376E0E3B2}">
  <sheetPr>
    <tabColor theme="8" tint="-0.249977111117893"/>
  </sheetPr>
  <dimension ref="A1:I29"/>
  <sheetViews>
    <sheetView showGridLines="0" workbookViewId="0">
      <selection activeCell="G10" sqref="G10"/>
    </sheetView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519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256</v>
      </c>
      <c r="C4" s="357" t="s">
        <v>248</v>
      </c>
      <c r="D4" s="358" t="s">
        <v>431</v>
      </c>
      <c r="E4" s="363" t="s">
        <v>432</v>
      </c>
      <c r="F4" s="364" t="s">
        <v>433</v>
      </c>
      <c r="G4" s="365" t="s">
        <v>434</v>
      </c>
      <c r="H4" s="354"/>
    </row>
    <row r="5" spans="1:9">
      <c r="A5" s="378" t="s">
        <v>171</v>
      </c>
      <c r="B5" s="239">
        <f>Atlanta!$N12</f>
        <v>5192408.01</v>
      </c>
      <c r="C5" s="245">
        <f>Atlanta!$O12</f>
        <v>3316134.86</v>
      </c>
      <c r="D5" s="245">
        <f>Atlanta!P12</f>
        <v>5530440.9000000004</v>
      </c>
      <c r="E5" s="366">
        <f>(C5-B5)/B5</f>
        <v>-0.36134932894073551</v>
      </c>
      <c r="F5" s="367">
        <f>(D5-C5)/C5</f>
        <v>0.66773702924735712</v>
      </c>
      <c r="G5" s="368">
        <f>(D5-B5)/B5</f>
        <v>6.5101372879208808E-2</v>
      </c>
      <c r="H5" s="355"/>
    </row>
    <row r="6" spans="1:9">
      <c r="A6" s="294" t="s">
        <v>145</v>
      </c>
      <c r="B6" s="244">
        <f>Barrow!$N25</f>
        <v>1061479.28</v>
      </c>
      <c r="C6" s="242">
        <f>Barrow!$O25</f>
        <v>1086628.04</v>
      </c>
      <c r="D6" s="242">
        <f>Barrow!P25</f>
        <v>1387788.39</v>
      </c>
      <c r="E6" s="369">
        <f t="shared" ref="E6:F25" si="0">(C6-B6)/B6</f>
        <v>2.3692181725864691E-2</v>
      </c>
      <c r="F6" s="359">
        <f t="shared" si="0"/>
        <v>0.27715127800309647</v>
      </c>
      <c r="G6" s="197">
        <f t="shared" ref="G6:G25" si="1">(D6-B6)/B6</f>
        <v>0.30740977817296616</v>
      </c>
      <c r="H6" s="355"/>
    </row>
    <row r="7" spans="1:9">
      <c r="A7" s="294" t="s">
        <v>146</v>
      </c>
      <c r="B7" s="244">
        <f>Carroll!$N26</f>
        <v>1720718.88</v>
      </c>
      <c r="C7" s="242">
        <f>Carroll!$O26</f>
        <v>1599713.68</v>
      </c>
      <c r="D7" s="242">
        <f>Carroll!P26</f>
        <v>2023435.65</v>
      </c>
      <c r="E7" s="369">
        <f t="shared" si="0"/>
        <v>-7.0322468943910213E-2</v>
      </c>
      <c r="F7" s="359">
        <f t="shared" si="0"/>
        <v>0.26487363038615758</v>
      </c>
      <c r="G7" s="197">
        <f t="shared" si="1"/>
        <v>0.17592459379535608</v>
      </c>
      <c r="H7" s="355"/>
    </row>
    <row r="8" spans="1:9">
      <c r="A8" s="294" t="s">
        <v>147</v>
      </c>
      <c r="B8" s="244">
        <f>Cherokee!$N25</f>
        <v>3711123.48</v>
      </c>
      <c r="C8" s="242">
        <f>Cherokee!$O25</f>
        <v>3603816.37</v>
      </c>
      <c r="D8" s="242">
        <f>Cherokee!P25</f>
        <v>4649877.72</v>
      </c>
      <c r="E8" s="369">
        <f t="shared" si="0"/>
        <v>-2.8914993149190462E-2</v>
      </c>
      <c r="F8" s="359">
        <f t="shared" si="0"/>
        <v>0.2902648866096359</v>
      </c>
      <c r="G8" s="197">
        <f t="shared" si="1"/>
        <v>0.25295688625267726</v>
      </c>
      <c r="H8" s="355"/>
    </row>
    <row r="9" spans="1:9">
      <c r="A9" s="294" t="s">
        <v>148</v>
      </c>
      <c r="B9" s="244">
        <f>Clayton!$N25</f>
        <v>4424981.78</v>
      </c>
      <c r="C9" s="242">
        <f>Clayton!$O25</f>
        <v>3666880.9</v>
      </c>
      <c r="D9" s="242">
        <f>Clayton!P25</f>
        <v>4806938.92</v>
      </c>
      <c r="E9" s="369">
        <f t="shared" si="0"/>
        <v>-0.17132293819297947</v>
      </c>
      <c r="F9" s="359">
        <f t="shared" si="0"/>
        <v>0.31090674911203142</v>
      </c>
      <c r="G9" s="197">
        <f t="shared" si="1"/>
        <v>8.6318353157151223E-2</v>
      </c>
      <c r="H9" s="355"/>
    </row>
    <row r="10" spans="1:9">
      <c r="A10" s="294" t="s">
        <v>149</v>
      </c>
      <c r="B10" s="244">
        <f>Cobb!$N24</f>
        <v>13645771.369999999</v>
      </c>
      <c r="C10" s="242">
        <f>Cobb!$O24</f>
        <v>11256023.83</v>
      </c>
      <c r="D10" s="242">
        <f>Cobb!P24</f>
        <v>15342500.18</v>
      </c>
      <c r="E10" s="369">
        <f t="shared" si="0"/>
        <v>-0.17512733250491205</v>
      </c>
      <c r="F10" s="359">
        <f t="shared" si="0"/>
        <v>0.36304794763392034</v>
      </c>
      <c r="G10" s="197">
        <f t="shared" si="1"/>
        <v>0.12434099648849684</v>
      </c>
      <c r="H10" s="355"/>
    </row>
    <row r="11" spans="1:9">
      <c r="A11" s="294" t="s">
        <v>150</v>
      </c>
      <c r="B11" s="244">
        <f>Coweta!$N26</f>
        <v>2116621.21</v>
      </c>
      <c r="C11" s="242">
        <f>Coweta!$O26</f>
        <v>2035549.84</v>
      </c>
      <c r="D11" s="242">
        <f>Coweta!P26</f>
        <v>2734453.57</v>
      </c>
      <c r="E11" s="369">
        <f t="shared" si="0"/>
        <v>-3.8302257209262246E-2</v>
      </c>
      <c r="F11" s="359">
        <f t="shared" si="0"/>
        <v>0.34334886636821416</v>
      </c>
      <c r="G11" s="197">
        <f t="shared" si="1"/>
        <v>0.29189557256680798</v>
      </c>
      <c r="H11" s="355"/>
    </row>
    <row r="12" spans="1:9">
      <c r="A12" s="294" t="s">
        <v>151</v>
      </c>
      <c r="B12" s="244">
        <f>Dawson!$N20</f>
        <v>777630.26</v>
      </c>
      <c r="C12" s="242">
        <f>Dawson!$O20</f>
        <v>581347.39</v>
      </c>
      <c r="D12" s="242">
        <f>Dawson!P20</f>
        <v>970671.48</v>
      </c>
      <c r="E12" s="369">
        <f t="shared" si="0"/>
        <v>-0.25241156381954583</v>
      </c>
      <c r="F12" s="359">
        <f t="shared" si="0"/>
        <v>0.66969267721318915</v>
      </c>
      <c r="G12" s="197">
        <f t="shared" si="1"/>
        <v>0.24824293745976395</v>
      </c>
      <c r="H12" s="355"/>
    </row>
    <row r="13" spans="1:9">
      <c r="A13" s="294" t="s">
        <v>212</v>
      </c>
      <c r="B13" s="244">
        <f>DeKalb!$N30</f>
        <v>8444226.2400000002</v>
      </c>
      <c r="C13" s="242">
        <f>DeKalb!$O30</f>
        <v>6601217.5299999993</v>
      </c>
      <c r="D13" s="242">
        <f>DeKalb!P30</f>
        <v>9650844.9399999995</v>
      </c>
      <c r="E13" s="369">
        <f t="shared" si="0"/>
        <v>-0.21825667119975231</v>
      </c>
      <c r="F13" s="359">
        <f t="shared" si="0"/>
        <v>0.46197953576603323</v>
      </c>
      <c r="G13" s="197">
        <f t="shared" si="1"/>
        <v>0.14289274892757955</v>
      </c>
      <c r="H13" s="355"/>
    </row>
    <row r="14" spans="1:9">
      <c r="A14" s="294" t="s">
        <v>152</v>
      </c>
      <c r="B14" s="244">
        <f>Douglas!$N21</f>
        <v>2305823.16</v>
      </c>
      <c r="C14" s="242">
        <f>Douglas!$O21</f>
        <v>2032048.89</v>
      </c>
      <c r="D14" s="242">
        <f>Douglas!P21</f>
        <v>2613688.4500000002</v>
      </c>
      <c r="E14" s="369">
        <f t="shared" si="0"/>
        <v>-0.118731685390826</v>
      </c>
      <c r="F14" s="359">
        <f t="shared" si="0"/>
        <v>0.28623305416632977</v>
      </c>
      <c r="G14" s="197">
        <f t="shared" si="1"/>
        <v>0.13351643583977185</v>
      </c>
      <c r="H14" s="355"/>
    </row>
    <row r="15" spans="1:9">
      <c r="A15" s="294" t="s">
        <v>193</v>
      </c>
      <c r="B15" s="244">
        <f>Fayette!$N22</f>
        <v>2340793.66</v>
      </c>
      <c r="C15" s="242">
        <f>Fayette!$O22</f>
        <v>2007887.06</v>
      </c>
      <c r="D15" s="242">
        <f>Fayette!P22</f>
        <v>2734025.56</v>
      </c>
      <c r="E15" s="369">
        <f t="shared" si="0"/>
        <v>-0.14221954104233181</v>
      </c>
      <c r="F15" s="359">
        <f t="shared" si="0"/>
        <v>0.36164309958748375</v>
      </c>
      <c r="G15" s="197">
        <f t="shared" si="1"/>
        <v>0.16799084290069372</v>
      </c>
      <c r="H15" s="355"/>
    </row>
    <row r="16" spans="1:9">
      <c r="A16" s="294" t="s">
        <v>153</v>
      </c>
      <c r="B16" s="244">
        <f>Forsyth!$N19</f>
        <v>3445323.38</v>
      </c>
      <c r="C16" s="242">
        <f>Forsyth!$O19</f>
        <v>3332214.15</v>
      </c>
      <c r="D16" s="242">
        <f>Forsyth!P19</f>
        <v>4488706.8099999996</v>
      </c>
      <c r="E16" s="369">
        <f t="shared" si="0"/>
        <v>-3.2829786212985324E-2</v>
      </c>
      <c r="F16" s="359">
        <f t="shared" si="0"/>
        <v>0.34706432658297176</v>
      </c>
      <c r="G16" s="197">
        <f t="shared" si="1"/>
        <v>0.3028404927261138</v>
      </c>
      <c r="H16" s="355"/>
    </row>
    <row r="17" spans="1:8">
      <c r="A17" s="294" t="s">
        <v>173</v>
      </c>
      <c r="B17" s="244">
        <f>Fulton!$N32</f>
        <v>8569564.1199999992</v>
      </c>
      <c r="C17" s="242">
        <f>Fulton!$O32</f>
        <v>6856753.3200000012</v>
      </c>
      <c r="D17" s="242">
        <f>Fulton!P32</f>
        <v>9425229.1899999995</v>
      </c>
      <c r="E17" s="369">
        <f t="shared" si="0"/>
        <v>-0.19987140256090388</v>
      </c>
      <c r="F17" s="359">
        <f t="shared" si="0"/>
        <v>0.37459067726823192</v>
      </c>
      <c r="G17" s="197">
        <f t="shared" si="1"/>
        <v>9.9849310655487619E-2</v>
      </c>
      <c r="H17" s="355"/>
    </row>
    <row r="18" spans="1:8">
      <c r="A18" s="294" t="s">
        <v>154</v>
      </c>
      <c r="B18" s="244">
        <f>Gwinnett!$N34</f>
        <v>14451622.32</v>
      </c>
      <c r="C18" s="242">
        <f>Gwinnett!$O34</f>
        <v>12401676.65</v>
      </c>
      <c r="D18" s="242">
        <f>Gwinnett!P34</f>
        <v>17312366.809999999</v>
      </c>
      <c r="E18" s="369">
        <f t="shared" si="0"/>
        <v>-0.1418488266997556</v>
      </c>
      <c r="F18" s="359">
        <f t="shared" si="0"/>
        <v>0.39596985944638363</v>
      </c>
      <c r="G18" s="197">
        <f t="shared" si="1"/>
        <v>0.19795317277569141</v>
      </c>
      <c r="H18" s="355"/>
    </row>
    <row r="19" spans="1:8">
      <c r="A19" s="294" t="s">
        <v>97</v>
      </c>
      <c r="B19" s="244">
        <f>Henry!$N23</f>
        <v>3218972.35</v>
      </c>
      <c r="C19" s="242">
        <f>Henry!$O23</f>
        <v>3122741.3</v>
      </c>
      <c r="D19" s="242">
        <f>Henry!P23</f>
        <v>4323578.78</v>
      </c>
      <c r="E19" s="369">
        <f t="shared" si="0"/>
        <v>-2.9894960110483794E-2</v>
      </c>
      <c r="F19" s="359">
        <f t="shared" si="0"/>
        <v>0.38454593725070996</v>
      </c>
      <c r="G19" s="197">
        <f t="shared" si="1"/>
        <v>0.34315499168546759</v>
      </c>
      <c r="H19" s="355"/>
    </row>
    <row r="20" spans="1:8">
      <c r="A20" s="294" t="s">
        <v>155</v>
      </c>
      <c r="B20" s="244">
        <f>Newton!$N23</f>
        <v>1238281.03</v>
      </c>
      <c r="C20" s="242">
        <f>Newton!$O23</f>
        <v>1204754.26</v>
      </c>
      <c r="D20" s="242">
        <f>Newton!P23</f>
        <v>1551709.24</v>
      </c>
      <c r="E20" s="369">
        <f t="shared" si="0"/>
        <v>-2.7075251245672411E-2</v>
      </c>
      <c r="F20" s="359">
        <f t="shared" si="0"/>
        <v>0.2879881744514437</v>
      </c>
      <c r="G20" s="197">
        <f t="shared" si="1"/>
        <v>0.25311557102671595</v>
      </c>
      <c r="H20" s="355"/>
    </row>
    <row r="21" spans="1:8">
      <c r="A21" s="294" t="s">
        <v>156</v>
      </c>
      <c r="B21" s="240">
        <f>Paulding!$N20</f>
        <v>1605461.46</v>
      </c>
      <c r="C21" s="98">
        <f>Paulding!$O20</f>
        <v>1665443.75</v>
      </c>
      <c r="D21" s="98">
        <f>Paulding!P20</f>
        <v>2176296.94</v>
      </c>
      <c r="E21" s="369">
        <f t="shared" si="0"/>
        <v>3.7361401375527285E-2</v>
      </c>
      <c r="F21" s="359">
        <f t="shared" si="0"/>
        <v>0.30673698226073376</v>
      </c>
      <c r="G21" s="197">
        <f t="shared" si="1"/>
        <v>0.35555850714722231</v>
      </c>
      <c r="H21" s="355"/>
    </row>
    <row r="22" spans="1:8">
      <c r="A22" s="294" t="s">
        <v>157</v>
      </c>
      <c r="B22" s="240">
        <f>Pike!$N19</f>
        <v>119293.54</v>
      </c>
      <c r="C22" s="98">
        <f>Pike!$O19</f>
        <v>133656.76999999999</v>
      </c>
      <c r="D22" s="98">
        <f>Pike!P19</f>
        <v>188528.21</v>
      </c>
      <c r="E22" s="369">
        <f t="shared" si="0"/>
        <v>0.12040241240221387</v>
      </c>
      <c r="F22" s="359">
        <f t="shared" si="0"/>
        <v>0.41053992251945043</v>
      </c>
      <c r="G22" s="197">
        <f t="shared" si="1"/>
        <v>0.58037233198042415</v>
      </c>
      <c r="H22" s="355"/>
    </row>
    <row r="23" spans="1:8">
      <c r="A23" s="294" t="s">
        <v>158</v>
      </c>
      <c r="B23" s="240">
        <f>Rockdale!$N19</f>
        <v>1420162.69</v>
      </c>
      <c r="C23" s="98">
        <f>Rockdale!$O19</f>
        <v>1276167.5900000001</v>
      </c>
      <c r="D23" s="98">
        <f>Rockdale!P19</f>
        <v>1805251.66</v>
      </c>
      <c r="E23" s="369">
        <f t="shared" si="0"/>
        <v>-0.10139338331723098</v>
      </c>
      <c r="F23" s="359">
        <f t="shared" si="0"/>
        <v>0.41458823601686967</v>
      </c>
      <c r="G23" s="197">
        <f t="shared" si="1"/>
        <v>0.27115834876636563</v>
      </c>
      <c r="H23" s="355"/>
    </row>
    <row r="24" spans="1:8">
      <c r="A24" s="294" t="s">
        <v>202</v>
      </c>
      <c r="B24" s="240">
        <f>Spalding!$N21</f>
        <v>818414.01</v>
      </c>
      <c r="C24" s="98">
        <f>Spalding!$O21</f>
        <v>835257.81</v>
      </c>
      <c r="D24" s="98">
        <f>Spalding!P21</f>
        <v>1079003.1399999999</v>
      </c>
      <c r="E24" s="369">
        <f t="shared" si="0"/>
        <v>2.0581025977304625E-2</v>
      </c>
      <c r="F24" s="359">
        <f t="shared" si="0"/>
        <v>0.29182047396839045</v>
      </c>
      <c r="G24" s="197">
        <f t="shared" si="1"/>
        <v>0.31840746470114789</v>
      </c>
      <c r="H24" s="355"/>
    </row>
    <row r="25" spans="1:8" ht="15.75" thickBot="1">
      <c r="A25" s="379" t="s">
        <v>159</v>
      </c>
      <c r="B25" s="241">
        <f>Walton!$N22</f>
        <v>1172254.04</v>
      </c>
      <c r="C25" s="101">
        <f>Walton!$O22</f>
        <v>1302117.69</v>
      </c>
      <c r="D25" s="101">
        <f>Walton!P22</f>
        <v>1517147.12</v>
      </c>
      <c r="E25" s="370">
        <f t="shared" si="0"/>
        <v>0.11078114945118885</v>
      </c>
      <c r="F25" s="371">
        <f t="shared" si="0"/>
        <v>0.16513824491548085</v>
      </c>
      <c r="G25" s="372">
        <f t="shared" si="1"/>
        <v>0.29421359895675858</v>
      </c>
      <c r="H25" s="355"/>
    </row>
    <row r="26" spans="1:8" ht="15.75" thickBot="1"/>
    <row r="27" spans="1:8" ht="15.75" thickBot="1">
      <c r="B27" s="79">
        <f>SUM(B5:B26)</f>
        <v>81800926.270000011</v>
      </c>
      <c r="C27" s="77">
        <f>SUM(C5:C26)</f>
        <v>69918031.679999992</v>
      </c>
      <c r="D27" s="346">
        <f>SUM(D5:D26)</f>
        <v>96312483.659999982</v>
      </c>
      <c r="E27" s="360">
        <f t="shared" ref="E27" si="2">(C27-B27)/B27</f>
        <v>-0.14526601509105402</v>
      </c>
      <c r="F27" s="361">
        <f>(D27-C27)/C27</f>
        <v>0.3775056497700307</v>
      </c>
      <c r="G27" s="362">
        <f>(D27-B27)/B27</f>
        <v>0.17740089326252526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47" priority="1" operator="greaterThan">
      <formula>0</formula>
    </cfRule>
  </conditionalFormatting>
  <conditionalFormatting sqref="E5:G25">
    <cfRule type="cellIs" dxfId="46" priority="5" operator="lessThan">
      <formula>-0.1</formula>
    </cfRule>
    <cfRule type="cellIs" dxfId="45" priority="6" operator="between">
      <formula>-0.1</formula>
      <formula>0</formula>
    </cfRule>
  </conditionalFormatting>
  <conditionalFormatting sqref="E5:G25">
    <cfRule type="cellIs" dxfId="44" priority="4" operator="greaterThan">
      <formula>0</formula>
    </cfRule>
  </conditionalFormatting>
  <conditionalFormatting sqref="E27:G27">
    <cfRule type="cellIs" dxfId="43" priority="2" operator="lessThan">
      <formula>-0.1</formula>
    </cfRule>
    <cfRule type="cellIs" dxfId="42" priority="3" operator="between">
      <formula>-0.1</formula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7916-3D01-4773-A34B-7094E242A9CB}">
  <sheetPr>
    <tabColor theme="8" tint="-0.249977111117893"/>
  </sheetPr>
  <dimension ref="A1:I29"/>
  <sheetViews>
    <sheetView showGridLines="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518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269</v>
      </c>
      <c r="C4" s="357" t="s">
        <v>270</v>
      </c>
      <c r="D4" s="358" t="s">
        <v>435</v>
      </c>
      <c r="E4" s="363" t="s">
        <v>436</v>
      </c>
      <c r="F4" s="364" t="s">
        <v>437</v>
      </c>
      <c r="G4" s="365" t="s">
        <v>438</v>
      </c>
      <c r="H4" s="354"/>
    </row>
    <row r="5" spans="1:9">
      <c r="A5" s="378" t="s">
        <v>171</v>
      </c>
      <c r="B5" s="239">
        <f>Atlanta!$N13</f>
        <v>4991921.22</v>
      </c>
      <c r="C5" s="245">
        <f>Atlanta!$O13</f>
        <v>3665130.71</v>
      </c>
      <c r="D5" s="245">
        <f>Atlanta!P13</f>
        <v>5630748.0299999993</v>
      </c>
      <c r="E5" s="366">
        <f>(C5-B5)/B5</f>
        <v>-0.26578754982836045</v>
      </c>
      <c r="F5" s="367">
        <f>(D5-C5)/C5</f>
        <v>0.53630210639881915</v>
      </c>
      <c r="G5" s="368">
        <f>(D5-B5)/B5</f>
        <v>0.12797213374292787</v>
      </c>
      <c r="H5" s="355"/>
    </row>
    <row r="6" spans="1:9">
      <c r="A6" s="294" t="s">
        <v>145</v>
      </c>
      <c r="B6" s="244">
        <f>Barrow!$N26</f>
        <v>1051721.1299999999</v>
      </c>
      <c r="C6" s="242">
        <f>Barrow!$O26</f>
        <v>1183654.78</v>
      </c>
      <c r="D6" s="242">
        <f>Barrow!P26</f>
        <v>1398113.93</v>
      </c>
      <c r="E6" s="369">
        <f t="shared" ref="E6:F25" si="0">(C6-B6)/B6</f>
        <v>0.12544546861010594</v>
      </c>
      <c r="F6" s="359">
        <f t="shared" si="0"/>
        <v>0.18118386680278509</v>
      </c>
      <c r="G6" s="197">
        <f t="shared" ref="G6:G25" si="1">(D6-B6)/B6</f>
        <v>0.32935803048855744</v>
      </c>
      <c r="H6" s="355"/>
    </row>
    <row r="7" spans="1:9">
      <c r="A7" s="294" t="s">
        <v>146</v>
      </c>
      <c r="B7" s="244">
        <f>Carroll!$N27</f>
        <v>1660148.57</v>
      </c>
      <c r="C7" s="242">
        <f>Carroll!$O27</f>
        <v>1809352.1</v>
      </c>
      <c r="D7" s="242">
        <f>Carroll!P27</f>
        <v>2021594.98</v>
      </c>
      <c r="E7" s="369">
        <f t="shared" si="0"/>
        <v>8.9873600891033523E-2</v>
      </c>
      <c r="F7" s="359">
        <f t="shared" si="0"/>
        <v>0.11730324904699305</v>
      </c>
      <c r="G7" s="197">
        <f t="shared" si="1"/>
        <v>0.21771931532609753</v>
      </c>
      <c r="H7" s="355"/>
    </row>
    <row r="8" spans="1:9">
      <c r="A8" s="294" t="s">
        <v>147</v>
      </c>
      <c r="B8" s="244">
        <f>Cherokee!$N26</f>
        <v>3775350.18</v>
      </c>
      <c r="C8" s="242">
        <f>Cherokee!$O26</f>
        <v>4021431.07</v>
      </c>
      <c r="D8" s="242">
        <f>Cherokee!P26</f>
        <v>4735647.7699999996</v>
      </c>
      <c r="E8" s="369">
        <f t="shared" si="0"/>
        <v>6.5180944354147216E-2</v>
      </c>
      <c r="F8" s="359">
        <f t="shared" si="0"/>
        <v>0.17760262144689695</v>
      </c>
      <c r="G8" s="197">
        <f t="shared" si="1"/>
        <v>0.25435987238672503</v>
      </c>
      <c r="H8" s="355"/>
    </row>
    <row r="9" spans="1:9">
      <c r="A9" s="294" t="s">
        <v>148</v>
      </c>
      <c r="B9" s="244">
        <f>Clayton!$N26</f>
        <v>4334213.2</v>
      </c>
      <c r="C9" s="242">
        <f>Clayton!$O26</f>
        <v>4095550.24</v>
      </c>
      <c r="D9" s="242">
        <f>Clayton!P26</f>
        <v>4954748.1500000004</v>
      </c>
      <c r="E9" s="369">
        <f t="shared" si="0"/>
        <v>-5.5064886978794664E-2</v>
      </c>
      <c r="F9" s="359">
        <f t="shared" si="0"/>
        <v>0.20978815046839716</v>
      </c>
      <c r="G9" s="197">
        <f t="shared" si="1"/>
        <v>0.14317130269456985</v>
      </c>
      <c r="H9" s="355"/>
    </row>
    <row r="10" spans="1:9">
      <c r="A10" s="294" t="s">
        <v>149</v>
      </c>
      <c r="B10" s="244">
        <f>Cobb!$N25</f>
        <v>13429701.82</v>
      </c>
      <c r="C10" s="242">
        <f>Cobb!$O25</f>
        <v>12694920.6</v>
      </c>
      <c r="D10" s="242">
        <f>Cobb!P25</f>
        <v>15617105.970000001</v>
      </c>
      <c r="E10" s="369">
        <f t="shared" si="0"/>
        <v>-5.471314477777442E-2</v>
      </c>
      <c r="F10" s="359">
        <f t="shared" si="0"/>
        <v>0.23018539950537392</v>
      </c>
      <c r="G10" s="197">
        <f t="shared" si="1"/>
        <v>0.16287808763873213</v>
      </c>
      <c r="H10" s="355"/>
    </row>
    <row r="11" spans="1:9">
      <c r="A11" s="294" t="s">
        <v>150</v>
      </c>
      <c r="B11" s="244">
        <f>Coweta!$N27</f>
        <v>2133174.39</v>
      </c>
      <c r="C11" s="242">
        <f>Coweta!$O27</f>
        <v>2376518.48</v>
      </c>
      <c r="D11" s="242">
        <f>Coweta!P27</f>
        <v>2809040.09</v>
      </c>
      <c r="E11" s="369">
        <f t="shared" si="0"/>
        <v>0.11407604138731472</v>
      </c>
      <c r="F11" s="359">
        <f t="shared" si="0"/>
        <v>0.18199799986407</v>
      </c>
      <c r="G11" s="197">
        <f t="shared" si="1"/>
        <v>0.31683565261628688</v>
      </c>
      <c r="H11" s="355"/>
    </row>
    <row r="12" spans="1:9">
      <c r="A12" s="294" t="s">
        <v>151</v>
      </c>
      <c r="B12" s="244">
        <f>Dawson!$N21</f>
        <v>775251.66</v>
      </c>
      <c r="C12" s="242">
        <f>Dawson!$O21</f>
        <v>733999.29</v>
      </c>
      <c r="D12" s="242">
        <f>Dawson!P21</f>
        <v>1018430.38</v>
      </c>
      <c r="E12" s="369">
        <f t="shared" si="0"/>
        <v>-5.3211585512761096E-2</v>
      </c>
      <c r="F12" s="359">
        <f t="shared" si="0"/>
        <v>0.38750867184081328</v>
      </c>
      <c r="G12" s="197">
        <f t="shared" si="1"/>
        <v>0.3136771354994583</v>
      </c>
      <c r="H12" s="355"/>
    </row>
    <row r="13" spans="1:9">
      <c r="A13" s="294" t="s">
        <v>212</v>
      </c>
      <c r="B13" s="244">
        <f>DeKalb!$N31</f>
        <v>8407474.709999999</v>
      </c>
      <c r="C13" s="242">
        <f>DeKalb!$O31</f>
        <v>7939461.54</v>
      </c>
      <c r="D13" s="242">
        <f>DeKalb!P31</f>
        <v>9907825.8699999992</v>
      </c>
      <c r="E13" s="369">
        <f t="shared" si="0"/>
        <v>-5.5666319096189E-2</v>
      </c>
      <c r="F13" s="359">
        <f t="shared" si="0"/>
        <v>0.24792164053986956</v>
      </c>
      <c r="G13" s="197">
        <f t="shared" si="1"/>
        <v>0.1784544362905375</v>
      </c>
      <c r="H13" s="355"/>
    </row>
    <row r="14" spans="1:9">
      <c r="A14" s="294" t="s">
        <v>152</v>
      </c>
      <c r="B14" s="244">
        <f>Douglas!$N22</f>
        <v>2247001.4300000002</v>
      </c>
      <c r="C14" s="242">
        <f>Douglas!$O22</f>
        <v>2292163.66</v>
      </c>
      <c r="D14" s="242">
        <f>Douglas!P22</f>
        <v>2759367.43</v>
      </c>
      <c r="E14" s="369">
        <f t="shared" si="0"/>
        <v>2.0098887965549705E-2</v>
      </c>
      <c r="F14" s="359">
        <f t="shared" si="0"/>
        <v>0.20382653217702612</v>
      </c>
      <c r="G14" s="197">
        <f t="shared" si="1"/>
        <v>0.22802210677720841</v>
      </c>
      <c r="H14" s="355"/>
    </row>
    <row r="15" spans="1:9">
      <c r="A15" s="294" t="s">
        <v>193</v>
      </c>
      <c r="B15" s="244">
        <f>Fayette!$N23</f>
        <v>2284938.02</v>
      </c>
      <c r="C15" s="242">
        <f>Fayette!$O23</f>
        <v>2197977.4500000002</v>
      </c>
      <c r="D15" s="242">
        <f>Fayette!P23</f>
        <v>2697375.76</v>
      </c>
      <c r="E15" s="369">
        <f t="shared" si="0"/>
        <v>-3.8058174549522282E-2</v>
      </c>
      <c r="F15" s="359">
        <f t="shared" si="0"/>
        <v>0.22720811353182879</v>
      </c>
      <c r="G15" s="197">
        <f t="shared" si="1"/>
        <v>0.1805028129384445</v>
      </c>
      <c r="H15" s="355"/>
    </row>
    <row r="16" spans="1:9">
      <c r="A16" s="294" t="s">
        <v>153</v>
      </c>
      <c r="B16" s="244">
        <f>Forsyth!$N20</f>
        <v>3556215.89</v>
      </c>
      <c r="C16" s="242">
        <f>Forsyth!$O20</f>
        <v>3769309.59</v>
      </c>
      <c r="D16" s="242">
        <f>Forsyth!P20</f>
        <v>4551479.84</v>
      </c>
      <c r="E16" s="369">
        <f t="shared" si="0"/>
        <v>5.9921474564920106E-2</v>
      </c>
      <c r="F16" s="359">
        <f t="shared" si="0"/>
        <v>0.20751021674502465</v>
      </c>
      <c r="G16" s="197">
        <f t="shared" si="1"/>
        <v>0.27986600948459284</v>
      </c>
      <c r="H16" s="355"/>
    </row>
    <row r="17" spans="1:8">
      <c r="A17" s="294" t="s">
        <v>173</v>
      </c>
      <c r="B17" s="244">
        <f>Fulton!$N33</f>
        <v>8552322.4699999988</v>
      </c>
      <c r="C17" s="242">
        <f>Fulton!$O33</f>
        <v>7541936.080000001</v>
      </c>
      <c r="D17" s="242">
        <f>Fulton!P33</f>
        <v>9300419.8099999987</v>
      </c>
      <c r="E17" s="369">
        <f t="shared" si="0"/>
        <v>-0.11814175547569103</v>
      </c>
      <c r="F17" s="359">
        <f t="shared" si="0"/>
        <v>0.23316078409404889</v>
      </c>
      <c r="G17" s="197">
        <f t="shared" si="1"/>
        <v>8.7473004277398347E-2</v>
      </c>
      <c r="H17" s="355"/>
    </row>
    <row r="18" spans="1:8">
      <c r="A18" s="294" t="s">
        <v>154</v>
      </c>
      <c r="B18" s="244">
        <f>Gwinnett!$N35</f>
        <v>14581211.52</v>
      </c>
      <c r="C18" s="242">
        <f>Gwinnett!$O35</f>
        <v>14534858.189999999</v>
      </c>
      <c r="D18" s="242">
        <f>Gwinnett!P35</f>
        <v>17260095.800000001</v>
      </c>
      <c r="E18" s="369">
        <f t="shared" si="0"/>
        <v>-3.1789765847934203E-3</v>
      </c>
      <c r="F18" s="359">
        <f t="shared" si="0"/>
        <v>0.18749667691116301</v>
      </c>
      <c r="G18" s="197">
        <f t="shared" si="1"/>
        <v>0.1837216527807424</v>
      </c>
      <c r="H18" s="355"/>
    </row>
    <row r="19" spans="1:8">
      <c r="A19" s="294" t="s">
        <v>97</v>
      </c>
      <c r="B19" s="244">
        <f>Henry!$N24</f>
        <v>3401710.4</v>
      </c>
      <c r="C19" s="242">
        <f>Henry!$O24</f>
        <v>3628127.15</v>
      </c>
      <c r="D19" s="242">
        <f>Henry!P24</f>
        <v>4435227.7300000004</v>
      </c>
      <c r="E19" s="369">
        <f t="shared" si="0"/>
        <v>6.6559678331230082E-2</v>
      </c>
      <c r="F19" s="359">
        <f t="shared" si="0"/>
        <v>0.22245653105073801</v>
      </c>
      <c r="G19" s="197">
        <f t="shared" si="1"/>
        <v>0.30382284453138647</v>
      </c>
      <c r="H19" s="355"/>
    </row>
    <row r="20" spans="1:8">
      <c r="A20" s="294" t="s">
        <v>155</v>
      </c>
      <c r="B20" s="244">
        <f>Newton!$N24</f>
        <v>1164870.29</v>
      </c>
      <c r="C20" s="242">
        <f>Newton!$O24</f>
        <v>1290056.3899999999</v>
      </c>
      <c r="D20" s="242">
        <f>Newton!P24</f>
        <v>1573374.33</v>
      </c>
      <c r="E20" s="369">
        <f t="shared" si="0"/>
        <v>0.10746784519673848</v>
      </c>
      <c r="F20" s="359">
        <f t="shared" si="0"/>
        <v>0.21961670993312177</v>
      </c>
      <c r="G20" s="197">
        <f t="shared" si="1"/>
        <v>0.35068628971556998</v>
      </c>
      <c r="H20" s="355"/>
    </row>
    <row r="21" spans="1:8">
      <c r="A21" s="294" t="s">
        <v>156</v>
      </c>
      <c r="B21" s="240">
        <f>Paulding!$N21</f>
        <v>1688496.99</v>
      </c>
      <c r="C21" s="98">
        <f>Paulding!$O21</f>
        <v>1867200.91</v>
      </c>
      <c r="D21" s="98">
        <f>Paulding!P21</f>
        <v>2211479.59</v>
      </c>
      <c r="E21" s="369">
        <f t="shared" si="0"/>
        <v>0.10583609035631146</v>
      </c>
      <c r="F21" s="359">
        <f t="shared" si="0"/>
        <v>0.18438223661748321</v>
      </c>
      <c r="G21" s="197">
        <f t="shared" si="1"/>
        <v>0.3097326220285414</v>
      </c>
      <c r="H21" s="355"/>
    </row>
    <row r="22" spans="1:8">
      <c r="A22" s="294" t="s">
        <v>157</v>
      </c>
      <c r="B22" s="240">
        <f>Pike!$N20</f>
        <v>118520.31</v>
      </c>
      <c r="C22" s="98">
        <f>Pike!$O20</f>
        <v>140747.21</v>
      </c>
      <c r="D22" s="98">
        <f>Pike!P20</f>
        <v>176212.52</v>
      </c>
      <c r="E22" s="369">
        <f t="shared" si="0"/>
        <v>0.18753663401656639</v>
      </c>
      <c r="F22" s="359">
        <f t="shared" si="0"/>
        <v>0.25197877812284875</v>
      </c>
      <c r="G22" s="197">
        <f t="shared" si="1"/>
        <v>0.48677066403218144</v>
      </c>
      <c r="H22" s="355"/>
    </row>
    <row r="23" spans="1:8">
      <c r="A23" s="294" t="s">
        <v>158</v>
      </c>
      <c r="B23" s="240">
        <f>Rockdale!$N20</f>
        <v>1443597.62</v>
      </c>
      <c r="C23" s="98">
        <f>Rockdale!$O20</f>
        <v>1574892.99</v>
      </c>
      <c r="D23" s="98">
        <f>Rockdale!P20</f>
        <v>1847221.64</v>
      </c>
      <c r="E23" s="369">
        <f t="shared" si="0"/>
        <v>9.0950115309832574E-2</v>
      </c>
      <c r="F23" s="359">
        <f t="shared" si="0"/>
        <v>0.17291882796430499</v>
      </c>
      <c r="G23" s="197">
        <f t="shared" si="1"/>
        <v>0.27959593061673221</v>
      </c>
      <c r="H23" s="355"/>
    </row>
    <row r="24" spans="1:8">
      <c r="A24" s="294" t="s">
        <v>202</v>
      </c>
      <c r="B24" s="240">
        <f>Spalding!$N22</f>
        <v>872283.59</v>
      </c>
      <c r="C24" s="98">
        <f>Spalding!$O22</f>
        <v>964540.98</v>
      </c>
      <c r="D24" s="98">
        <f>Spalding!P22</f>
        <v>1094180.96</v>
      </c>
      <c r="E24" s="369">
        <f t="shared" si="0"/>
        <v>0.10576536238633129</v>
      </c>
      <c r="F24" s="359">
        <f t="shared" si="0"/>
        <v>0.13440588081597113</v>
      </c>
      <c r="G24" s="197">
        <f t="shared" si="1"/>
        <v>0.25438672989365763</v>
      </c>
      <c r="H24" s="355"/>
    </row>
    <row r="25" spans="1:8" ht="15.75" thickBot="1">
      <c r="A25" s="379" t="s">
        <v>159</v>
      </c>
      <c r="B25" s="241">
        <f>Walton!$N23</f>
        <v>1111791.1299999999</v>
      </c>
      <c r="C25" s="101">
        <f>Walton!$O23</f>
        <v>1293889.93</v>
      </c>
      <c r="D25" s="101">
        <f>Walton!P23</f>
        <v>1505110.96</v>
      </c>
      <c r="E25" s="370">
        <f t="shared" si="0"/>
        <v>0.16378867854432339</v>
      </c>
      <c r="F25" s="371">
        <f t="shared" si="0"/>
        <v>0.16324497555986084</v>
      </c>
      <c r="G25" s="372">
        <f t="shared" si="1"/>
        <v>0.35377133293013419</v>
      </c>
      <c r="H25" s="355"/>
    </row>
    <row r="26" spans="1:8" ht="15.75" thickBot="1"/>
    <row r="27" spans="1:8" ht="15.75" thickBot="1">
      <c r="B27" s="79">
        <f>SUM(B5:B26)</f>
        <v>81581916.540000021</v>
      </c>
      <c r="C27" s="77">
        <f>SUM(C5:C26)</f>
        <v>79615719.340000004</v>
      </c>
      <c r="D27" s="346">
        <f>SUM(D5:D26)</f>
        <v>97504801.539999992</v>
      </c>
      <c r="E27" s="360">
        <f t="shared" ref="E27" si="2">(C27-B27)/B27</f>
        <v>-2.4100894945707503E-2</v>
      </c>
      <c r="F27" s="361">
        <f>(D27-C27)/C27</f>
        <v>0.22469284141746457</v>
      </c>
      <c r="G27" s="362">
        <f>(D27-B27)/B27</f>
        <v>0.19517664790570224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41" priority="1" operator="greaterThan">
      <formula>0</formula>
    </cfRule>
  </conditionalFormatting>
  <conditionalFormatting sqref="E5:G25">
    <cfRule type="cellIs" dxfId="40" priority="5" operator="lessThan">
      <formula>-0.1</formula>
    </cfRule>
    <cfRule type="cellIs" dxfId="39" priority="6" operator="between">
      <formula>-0.1</formula>
      <formula>0</formula>
    </cfRule>
  </conditionalFormatting>
  <conditionalFormatting sqref="E5:G25">
    <cfRule type="cellIs" dxfId="38" priority="4" operator="greaterThan">
      <formula>0</formula>
    </cfRule>
  </conditionalFormatting>
  <conditionalFormatting sqref="E27:G27">
    <cfRule type="cellIs" dxfId="37" priority="2" operator="lessThan">
      <formula>-0.1</formula>
    </cfRule>
    <cfRule type="cellIs" dxfId="36" priority="3" operator="between">
      <formula>-0.1</formula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D83C-CAA6-4FBD-9DF6-23BF4AE3C40D}">
  <sheetPr>
    <tabColor theme="8" tint="-0.249977111117893"/>
  </sheetPr>
  <dimension ref="A1:I29"/>
  <sheetViews>
    <sheetView showGridLines="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524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359</v>
      </c>
      <c r="C4" s="357" t="s">
        <v>360</v>
      </c>
      <c r="D4" s="358" t="s">
        <v>439</v>
      </c>
      <c r="E4" s="363" t="s">
        <v>440</v>
      </c>
      <c r="F4" s="364" t="s">
        <v>441</v>
      </c>
      <c r="G4" s="365" t="s">
        <v>442</v>
      </c>
      <c r="H4" s="354"/>
    </row>
    <row r="5" spans="1:9">
      <c r="A5" s="378" t="s">
        <v>171</v>
      </c>
      <c r="B5" s="239">
        <f>Atlanta!$N14</f>
        <v>5000393.09</v>
      </c>
      <c r="C5" s="245">
        <f>Atlanta!$O14</f>
        <v>4161988.3899999997</v>
      </c>
      <c r="D5" s="245">
        <f>Atlanta!P14</f>
        <v>5902063.8999999994</v>
      </c>
      <c r="E5" s="366">
        <f>(C5-B5)/B5</f>
        <v>-0.1676677582961783</v>
      </c>
      <c r="F5" s="367">
        <f>(D5-C5)/C5</f>
        <v>0.41808754540999571</v>
      </c>
      <c r="G5" s="368">
        <f>(D5-B5)/B5</f>
        <v>0.18031998560337176</v>
      </c>
      <c r="H5" s="355"/>
    </row>
    <row r="6" spans="1:9">
      <c r="A6" s="294" t="s">
        <v>145</v>
      </c>
      <c r="B6" s="244">
        <f>Barrow!$N27</f>
        <v>1010580.99</v>
      </c>
      <c r="C6" s="242">
        <f>Barrow!$O27</f>
        <v>1203590.74</v>
      </c>
      <c r="D6" s="242">
        <f>Barrow!P27</f>
        <v>1456206.76</v>
      </c>
      <c r="E6" s="369">
        <f t="shared" ref="E6:F25" si="0">(C6-B6)/B6</f>
        <v>0.19098889837617072</v>
      </c>
      <c r="F6" s="359">
        <f t="shared" si="0"/>
        <v>0.20988531367398192</v>
      </c>
      <c r="G6" s="197">
        <f t="shared" ref="G6:G25" si="1">(D6-B6)/B6</f>
        <v>0.44095997689408351</v>
      </c>
      <c r="H6" s="355"/>
    </row>
    <row r="7" spans="1:9">
      <c r="A7" s="294" t="s">
        <v>146</v>
      </c>
      <c r="B7" s="244">
        <f>Carroll!$N28</f>
        <v>1649542.08</v>
      </c>
      <c r="C7" s="242">
        <f>Carroll!$O28</f>
        <v>1745227.7</v>
      </c>
      <c r="D7" s="242">
        <f>Carroll!P28</f>
        <v>2043722.43</v>
      </c>
      <c r="E7" s="369">
        <f t="shared" si="0"/>
        <v>5.8007383479419861E-2</v>
      </c>
      <c r="F7" s="359">
        <f t="shared" si="0"/>
        <v>0.17103483402194453</v>
      </c>
      <c r="G7" s="197">
        <f t="shared" si="1"/>
        <v>0.23896350070681424</v>
      </c>
      <c r="H7" s="355"/>
    </row>
    <row r="8" spans="1:9">
      <c r="A8" s="294" t="s">
        <v>147</v>
      </c>
      <c r="B8" s="244">
        <f>Cherokee!$N27</f>
        <v>3614206.98</v>
      </c>
      <c r="C8" s="242">
        <f>Cherokee!$O27</f>
        <v>4119625.83</v>
      </c>
      <c r="D8" s="242">
        <f>Cherokee!P27</f>
        <v>4912086.45</v>
      </c>
      <c r="E8" s="369">
        <f t="shared" si="0"/>
        <v>0.13984225386007088</v>
      </c>
      <c r="F8" s="359">
        <f t="shared" si="0"/>
        <v>0.19236228062974353</v>
      </c>
      <c r="G8" s="197">
        <f t="shared" si="1"/>
        <v>0.35910490937074119</v>
      </c>
      <c r="H8" s="355"/>
    </row>
    <row r="9" spans="1:9">
      <c r="A9" s="294" t="s">
        <v>148</v>
      </c>
      <c r="B9" s="244">
        <f>Clayton!$N27</f>
        <v>4342683.57</v>
      </c>
      <c r="C9" s="242">
        <f>Clayton!$O27</f>
        <v>4296179.9000000004</v>
      </c>
      <c r="D9" s="242">
        <f>Clayton!P27</f>
        <v>5009486.75</v>
      </c>
      <c r="E9" s="369">
        <f t="shared" si="0"/>
        <v>-1.0708509899559623E-2</v>
      </c>
      <c r="F9" s="359">
        <f t="shared" si="0"/>
        <v>0.16603281673563056</v>
      </c>
      <c r="G9" s="197">
        <f t="shared" si="1"/>
        <v>0.15354634277440565</v>
      </c>
      <c r="H9" s="355"/>
    </row>
    <row r="10" spans="1:9">
      <c r="A10" s="294" t="s">
        <v>149</v>
      </c>
      <c r="B10" s="244">
        <f>Cobb!$N26</f>
        <v>13347815.539999999</v>
      </c>
      <c r="C10" s="242">
        <f>Cobb!$O26</f>
        <v>13474283.07</v>
      </c>
      <c r="D10" s="242">
        <f>Cobb!P26</f>
        <v>16565295.77</v>
      </c>
      <c r="E10" s="369">
        <f t="shared" si="0"/>
        <v>9.4747735778195515E-3</v>
      </c>
      <c r="F10" s="359">
        <f t="shared" si="0"/>
        <v>0.22940090273760289</v>
      </c>
      <c r="G10" s="197">
        <f t="shared" si="1"/>
        <v>0.24104919792740861</v>
      </c>
      <c r="H10" s="355"/>
    </row>
    <row r="11" spans="1:9">
      <c r="A11" s="294" t="s">
        <v>150</v>
      </c>
      <c r="B11" s="244">
        <f>Coweta!$N28</f>
        <v>2091466.77</v>
      </c>
      <c r="C11" s="242">
        <f>Coweta!$O28</f>
        <v>2446561.2200000002</v>
      </c>
      <c r="D11" s="242">
        <f>Coweta!P28</f>
        <v>2924487.75</v>
      </c>
      <c r="E11" s="369">
        <f t="shared" si="0"/>
        <v>0.16978249671162607</v>
      </c>
      <c r="F11" s="359">
        <f t="shared" si="0"/>
        <v>0.19534623785134619</v>
      </c>
      <c r="G11" s="197">
        <f t="shared" si="1"/>
        <v>0.39829510654859696</v>
      </c>
      <c r="H11" s="355"/>
    </row>
    <row r="12" spans="1:9">
      <c r="A12" s="294" t="s">
        <v>151</v>
      </c>
      <c r="B12" s="244">
        <f>Dawson!$N22</f>
        <v>735861.69</v>
      </c>
      <c r="C12" s="242">
        <f>Dawson!$O22</f>
        <v>815415.28</v>
      </c>
      <c r="D12" s="242">
        <f>Dawson!P22</f>
        <v>1017978.98</v>
      </c>
      <c r="E12" s="369">
        <f t="shared" si="0"/>
        <v>0.10810943290171837</v>
      </c>
      <c r="F12" s="359">
        <f t="shared" si="0"/>
        <v>0.24841783685976543</v>
      </c>
      <c r="G12" s="197">
        <f t="shared" si="1"/>
        <v>0.38338358122706462</v>
      </c>
      <c r="H12" s="355"/>
    </row>
    <row r="13" spans="1:9">
      <c r="A13" s="294" t="s">
        <v>212</v>
      </c>
      <c r="B13" s="244">
        <f>DeKalb!$N32</f>
        <v>8391482.4699999988</v>
      </c>
      <c r="C13" s="242">
        <f>DeKalb!$O32</f>
        <v>8705303.0399999991</v>
      </c>
      <c r="D13" s="242">
        <f>DeKalb!P32</f>
        <v>10429706.169999998</v>
      </c>
      <c r="E13" s="369">
        <f t="shared" si="0"/>
        <v>3.7397512432627456E-2</v>
      </c>
      <c r="F13" s="359">
        <f t="shared" si="0"/>
        <v>0.19808651371199126</v>
      </c>
      <c r="G13" s="197">
        <f t="shared" si="1"/>
        <v>0.24289196900389873</v>
      </c>
      <c r="H13" s="355"/>
    </row>
    <row r="14" spans="1:9">
      <c r="A14" s="294" t="s">
        <v>152</v>
      </c>
      <c r="B14" s="244">
        <f>Douglas!$N23</f>
        <v>2164609.4300000002</v>
      </c>
      <c r="C14" s="242">
        <f>Douglas!$O23</f>
        <v>2351529.73</v>
      </c>
      <c r="D14" s="242">
        <f>Douglas!P23</f>
        <v>2754618.68</v>
      </c>
      <c r="E14" s="369">
        <f t="shared" si="0"/>
        <v>8.6352899238732322E-2</v>
      </c>
      <c r="F14" s="359">
        <f t="shared" si="0"/>
        <v>0.17141562994400253</v>
      </c>
      <c r="G14" s="197">
        <f t="shared" si="1"/>
        <v>0.27257076580323314</v>
      </c>
      <c r="H14" s="355"/>
    </row>
    <row r="15" spans="1:9">
      <c r="A15" s="294" t="s">
        <v>193</v>
      </c>
      <c r="B15" s="244">
        <f>Fayette!$N24</f>
        <v>2239320.0299999998</v>
      </c>
      <c r="C15" s="242">
        <f>Fayette!$O24</f>
        <v>2288686.2400000002</v>
      </c>
      <c r="D15" s="242">
        <f>Fayette!P24</f>
        <v>2809559.32</v>
      </c>
      <c r="E15" s="369">
        <f t="shared" si="0"/>
        <v>2.2045178598255308E-2</v>
      </c>
      <c r="F15" s="359">
        <f t="shared" si="0"/>
        <v>0.22758605827944312</v>
      </c>
      <c r="G15" s="197">
        <f t="shared" si="1"/>
        <v>0.25464841217894169</v>
      </c>
      <c r="H15" s="355"/>
    </row>
    <row r="16" spans="1:9">
      <c r="A16" s="294" t="s">
        <v>153</v>
      </c>
      <c r="B16" s="244">
        <f>Forsyth!$N21</f>
        <v>3433319.31</v>
      </c>
      <c r="C16" s="242">
        <f>Forsyth!$O21</f>
        <v>3780849.81</v>
      </c>
      <c r="D16" s="242">
        <f>Forsyth!P21</f>
        <v>4689835.29</v>
      </c>
      <c r="E16" s="369">
        <f t="shared" si="0"/>
        <v>0.10122288916960653</v>
      </c>
      <c r="F16" s="359">
        <f t="shared" si="0"/>
        <v>0.24041829897495981</v>
      </c>
      <c r="G16" s="197">
        <f t="shared" si="1"/>
        <v>0.365977022976054</v>
      </c>
      <c r="H16" s="355"/>
    </row>
    <row r="17" spans="1:8">
      <c r="A17" s="294" t="s">
        <v>173</v>
      </c>
      <c r="B17" s="244">
        <f>Fulton!$N34</f>
        <v>8524189.3599999994</v>
      </c>
      <c r="C17" s="242">
        <f>Fulton!$O34</f>
        <v>8519544.9100000001</v>
      </c>
      <c r="D17" s="242">
        <f>Fulton!P34</f>
        <v>10270584.549999999</v>
      </c>
      <c r="E17" s="369">
        <f t="shared" si="0"/>
        <v>-5.4485532921094747E-4</v>
      </c>
      <c r="F17" s="359">
        <f t="shared" si="0"/>
        <v>0.20553206286226369</v>
      </c>
      <c r="G17" s="197">
        <f t="shared" si="1"/>
        <v>0.20487522229327854</v>
      </c>
      <c r="H17" s="355"/>
    </row>
    <row r="18" spans="1:8">
      <c r="A18" s="294" t="s">
        <v>154</v>
      </c>
      <c r="B18" s="244">
        <f>Gwinnett!$N36</f>
        <v>14252975.08</v>
      </c>
      <c r="C18" s="242">
        <f>Gwinnett!$O36</f>
        <v>15366058.359999999</v>
      </c>
      <c r="D18" s="242">
        <f>Gwinnett!P36</f>
        <v>18194851.41</v>
      </c>
      <c r="E18" s="369">
        <f t="shared" si="0"/>
        <v>7.8094802927277648E-2</v>
      </c>
      <c r="F18" s="359">
        <f t="shared" si="0"/>
        <v>0.18409360316916049</v>
      </c>
      <c r="G18" s="197">
        <f t="shared" si="1"/>
        <v>0.27656515975610618</v>
      </c>
      <c r="H18" s="355"/>
    </row>
    <row r="19" spans="1:8">
      <c r="A19" s="294" t="s">
        <v>97</v>
      </c>
      <c r="B19" s="244">
        <f>Henry!$N25</f>
        <v>3148442.55</v>
      </c>
      <c r="C19" s="242">
        <f>Henry!$O25</f>
        <v>3761659.9</v>
      </c>
      <c r="D19" s="242">
        <f>Henry!P25</f>
        <v>4608557.22</v>
      </c>
      <c r="E19" s="369">
        <f t="shared" si="0"/>
        <v>0.19476847370138614</v>
      </c>
      <c r="F19" s="359">
        <f t="shared" si="0"/>
        <v>0.22513925833645934</v>
      </c>
      <c r="G19" s="197">
        <f t="shared" si="1"/>
        <v>0.46375776175429978</v>
      </c>
      <c r="H19" s="355"/>
    </row>
    <row r="20" spans="1:8">
      <c r="A20" s="294" t="s">
        <v>155</v>
      </c>
      <c r="B20" s="244">
        <f>Newton!$N25</f>
        <v>1159515.5900000001</v>
      </c>
      <c r="C20" s="242">
        <f>Newton!$O25</f>
        <v>1273372.5</v>
      </c>
      <c r="D20" s="242">
        <f>Newton!P25</f>
        <v>1558566.46</v>
      </c>
      <c r="E20" s="369">
        <f t="shared" si="0"/>
        <v>9.8193513724123285E-2</v>
      </c>
      <c r="F20" s="359">
        <f t="shared" si="0"/>
        <v>0.22396742508574669</v>
      </c>
      <c r="G20" s="197">
        <f t="shared" si="1"/>
        <v>0.34415308723878379</v>
      </c>
      <c r="H20" s="355"/>
    </row>
    <row r="21" spans="1:8">
      <c r="A21" s="294" t="s">
        <v>156</v>
      </c>
      <c r="B21" s="240">
        <f>Paulding!$N22</f>
        <v>1561376.11</v>
      </c>
      <c r="C21" s="98">
        <f>Paulding!$O22</f>
        <v>1911629.75</v>
      </c>
      <c r="D21" s="98">
        <f>Paulding!P22</f>
        <v>2256133.62</v>
      </c>
      <c r="E21" s="369">
        <f t="shared" si="0"/>
        <v>0.22432368329242586</v>
      </c>
      <c r="F21" s="359">
        <f t="shared" si="0"/>
        <v>0.18021474608249852</v>
      </c>
      <c r="G21" s="197">
        <f t="shared" si="1"/>
        <v>0.44496486499975973</v>
      </c>
      <c r="H21" s="355"/>
    </row>
    <row r="22" spans="1:8">
      <c r="A22" s="294" t="s">
        <v>157</v>
      </c>
      <c r="B22" s="240">
        <f>Pike!$N21</f>
        <v>123760.62</v>
      </c>
      <c r="C22" s="98">
        <f>Pike!$O21</f>
        <v>152173.14000000001</v>
      </c>
      <c r="D22" s="98">
        <f>Pike!P21</f>
        <v>184775.62</v>
      </c>
      <c r="E22" s="369">
        <f t="shared" si="0"/>
        <v>0.22957641938122175</v>
      </c>
      <c r="F22" s="359">
        <f t="shared" si="0"/>
        <v>0.21424595694088969</v>
      </c>
      <c r="G22" s="197">
        <f t="shared" si="1"/>
        <v>0.49300819598350432</v>
      </c>
      <c r="H22" s="355"/>
    </row>
    <row r="23" spans="1:8">
      <c r="A23" s="294" t="s">
        <v>158</v>
      </c>
      <c r="B23" s="240">
        <f>Rockdale!$N21</f>
        <v>1399678.06</v>
      </c>
      <c r="C23" s="98">
        <f>Rockdale!$O21</f>
        <v>1660942.97</v>
      </c>
      <c r="D23" s="98">
        <f>Rockdale!P21</f>
        <v>1896737.36</v>
      </c>
      <c r="E23" s="369">
        <f t="shared" si="0"/>
        <v>0.1866607168222669</v>
      </c>
      <c r="F23" s="359">
        <f t="shared" si="0"/>
        <v>0.14196416990765201</v>
      </c>
      <c r="G23" s="197">
        <f t="shared" si="1"/>
        <v>0.35512402044795932</v>
      </c>
      <c r="H23" s="355"/>
    </row>
    <row r="24" spans="1:8">
      <c r="A24" s="294" t="s">
        <v>202</v>
      </c>
      <c r="B24" s="240">
        <f>Spalding!$N23</f>
        <v>809319.01</v>
      </c>
      <c r="C24" s="98">
        <f>Spalding!$O23</f>
        <v>908145.93</v>
      </c>
      <c r="D24" s="98">
        <f>Spalding!P23</f>
        <v>1089213.49</v>
      </c>
      <c r="E24" s="369">
        <f t="shared" si="0"/>
        <v>0.12211120556775262</v>
      </c>
      <c r="F24" s="359">
        <f t="shared" si="0"/>
        <v>0.19938156855473649</v>
      </c>
      <c r="G24" s="197">
        <f t="shared" si="1"/>
        <v>0.34583949782669748</v>
      </c>
      <c r="H24" s="355"/>
    </row>
    <row r="25" spans="1:8" ht="15.75" thickBot="1">
      <c r="A25" s="379" t="s">
        <v>159</v>
      </c>
      <c r="B25" s="241">
        <f>Walton!$N24</f>
        <v>1100770.8700000001</v>
      </c>
      <c r="C25" s="101">
        <f>Walton!$O24</f>
        <v>1332767.8799999999</v>
      </c>
      <c r="D25" s="101">
        <f>Walton!P24</f>
        <v>1490145.68</v>
      </c>
      <c r="E25" s="370">
        <f t="shared" si="0"/>
        <v>0.21075867496384579</v>
      </c>
      <c r="F25" s="371">
        <f t="shared" si="0"/>
        <v>0.11808342800098098</v>
      </c>
      <c r="G25" s="372">
        <f t="shared" si="1"/>
        <v>0.35372920978550221</v>
      </c>
      <c r="H25" s="355"/>
    </row>
    <row r="26" spans="1:8" ht="15.75" thickBot="1"/>
    <row r="27" spans="1:8" ht="15.75" thickBot="1">
      <c r="B27" s="79">
        <f>SUM(B5:B26)</f>
        <v>80101309.200000018</v>
      </c>
      <c r="C27" s="77">
        <f>SUM(C5:C26)</f>
        <v>84275536.290000007</v>
      </c>
      <c r="D27" s="346">
        <f>SUM(D5:D26)</f>
        <v>102064613.66</v>
      </c>
      <c r="E27" s="360">
        <f t="shared" ref="E27" si="2">(C27-B27)/B27</f>
        <v>5.2111846007131028E-2</v>
      </c>
      <c r="F27" s="361">
        <f>(D27-C27)/C27</f>
        <v>0.21108233958649766</v>
      </c>
      <c r="G27" s="362">
        <f>(D27-B27)/B27</f>
        <v>0.27419407596898521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35" priority="1" operator="greaterThan">
      <formula>0</formula>
    </cfRule>
  </conditionalFormatting>
  <conditionalFormatting sqref="E5:G25">
    <cfRule type="cellIs" dxfId="34" priority="5" operator="lessThan">
      <formula>-0.1</formula>
    </cfRule>
    <cfRule type="cellIs" dxfId="33" priority="6" operator="between">
      <formula>-0.1</formula>
      <formula>0</formula>
    </cfRule>
  </conditionalFormatting>
  <conditionalFormatting sqref="E5:G25">
    <cfRule type="cellIs" dxfId="32" priority="4" operator="greaterThan">
      <formula>0</formula>
    </cfRule>
  </conditionalFormatting>
  <conditionalFormatting sqref="E27:G27">
    <cfRule type="cellIs" dxfId="31" priority="2" operator="lessThan">
      <formula>-0.1</formula>
    </cfRule>
    <cfRule type="cellIs" dxfId="30" priority="3" operator="between">
      <formula>-0.1</formula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5797-0E96-4299-9DC5-634B79AEE192}">
  <sheetPr>
    <tabColor theme="8" tint="-0.249977111117893"/>
  </sheetPr>
  <dimension ref="A1:I29"/>
  <sheetViews>
    <sheetView showGridLines="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525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363</v>
      </c>
      <c r="C4" s="357" t="s">
        <v>364</v>
      </c>
      <c r="D4" s="358" t="s">
        <v>443</v>
      </c>
      <c r="E4" s="363" t="s">
        <v>444</v>
      </c>
      <c r="F4" s="364" t="s">
        <v>445</v>
      </c>
      <c r="G4" s="365" t="s">
        <v>446</v>
      </c>
      <c r="H4" s="354"/>
    </row>
    <row r="5" spans="1:9">
      <c r="A5" s="378" t="s">
        <v>171</v>
      </c>
      <c r="B5" s="239">
        <f>Atlanta!$N15</f>
        <v>4957528.63</v>
      </c>
      <c r="C5" s="245">
        <f>Atlanta!$O15</f>
        <v>4583612.26</v>
      </c>
      <c r="D5" s="245">
        <f>Atlanta!P15</f>
        <v>5791548.0899999999</v>
      </c>
      <c r="E5" s="366">
        <f>(C5-B5)/B5</f>
        <v>-7.5423945660602287E-2</v>
      </c>
      <c r="F5" s="367">
        <f>(D5-C5)/C5</f>
        <v>0.26353359784407249</v>
      </c>
      <c r="G5" s="368">
        <f>(D5-B5)/B5</f>
        <v>0.16823290841993585</v>
      </c>
      <c r="H5" s="355"/>
    </row>
    <row r="6" spans="1:9">
      <c r="A6" s="294" t="s">
        <v>145</v>
      </c>
      <c r="B6" s="244">
        <f>Barrow!$N28</f>
        <v>1095622.19</v>
      </c>
      <c r="C6" s="242">
        <f>Barrow!$O28</f>
        <v>1269384.22</v>
      </c>
      <c r="D6" s="242">
        <f>Barrow!P28</f>
        <v>1463234.1</v>
      </c>
      <c r="E6" s="369">
        <f t="shared" ref="E6:F25" si="0">(C6-B6)/B6</f>
        <v>0.15859666916749837</v>
      </c>
      <c r="F6" s="359">
        <f t="shared" si="0"/>
        <v>0.15271174554225994</v>
      </c>
      <c r="G6" s="197">
        <f t="shared" ref="G6:G25" si="1">(D6-B6)/B6</f>
        <v>0.33552798889551533</v>
      </c>
      <c r="H6" s="355"/>
    </row>
    <row r="7" spans="1:9">
      <c r="A7" s="294" t="s">
        <v>146</v>
      </c>
      <c r="B7" s="244">
        <f>Carroll!$N29</f>
        <v>1674021.2</v>
      </c>
      <c r="C7" s="242">
        <f>Carroll!$O29</f>
        <v>1746419.02</v>
      </c>
      <c r="D7" s="242">
        <f>Carroll!P29</f>
        <v>2064812.65</v>
      </c>
      <c r="E7" s="369">
        <f t="shared" si="0"/>
        <v>4.3247851341428688E-2</v>
      </c>
      <c r="F7" s="359">
        <f t="shared" si="0"/>
        <v>0.18231227806944056</v>
      </c>
      <c r="G7" s="197">
        <f t="shared" si="1"/>
        <v>0.23344474371053364</v>
      </c>
      <c r="H7" s="355"/>
    </row>
    <row r="8" spans="1:9">
      <c r="A8" s="294" t="s">
        <v>147</v>
      </c>
      <c r="B8" s="244">
        <f>Cherokee!$N28</f>
        <v>3863532.66</v>
      </c>
      <c r="C8" s="242">
        <f>Cherokee!$O28</f>
        <v>3909355.65</v>
      </c>
      <c r="D8" s="242">
        <f>Cherokee!P28</f>
        <v>4923717.25</v>
      </c>
      <c r="E8" s="369">
        <f t="shared" si="0"/>
        <v>1.1860386343932125E-2</v>
      </c>
      <c r="F8" s="359">
        <f t="shared" si="0"/>
        <v>0.25947027868902134</v>
      </c>
      <c r="G8" s="197">
        <f t="shared" si="1"/>
        <v>0.27440808278297296</v>
      </c>
      <c r="H8" s="355"/>
    </row>
    <row r="9" spans="1:9">
      <c r="A9" s="294" t="s">
        <v>148</v>
      </c>
      <c r="B9" s="244">
        <f>Clayton!$N28</f>
        <v>4581371.01</v>
      </c>
      <c r="C9" s="242">
        <f>Clayton!$O28</f>
        <v>4203995.82</v>
      </c>
      <c r="D9" s="242">
        <f>Clayton!P28</f>
        <v>5066234.01</v>
      </c>
      <c r="E9" s="369">
        <f t="shared" si="0"/>
        <v>-8.2371671968125434E-2</v>
      </c>
      <c r="F9" s="359">
        <f t="shared" si="0"/>
        <v>0.20509967823897585</v>
      </c>
      <c r="G9" s="197">
        <f t="shared" si="1"/>
        <v>0.10583360285418142</v>
      </c>
      <c r="H9" s="355"/>
    </row>
    <row r="10" spans="1:9">
      <c r="A10" s="294" t="s">
        <v>149</v>
      </c>
      <c r="B10" s="244">
        <f>Cobb!$N27</f>
        <v>14017051.84</v>
      </c>
      <c r="C10" s="242">
        <f>Cobb!$O27</f>
        <v>13492506.02</v>
      </c>
      <c r="D10" s="242">
        <f>Cobb!P27</f>
        <v>16332757.869999999</v>
      </c>
      <c r="E10" s="369">
        <f t="shared" si="0"/>
        <v>-3.7421979028651457E-2</v>
      </c>
      <c r="F10" s="359">
        <f t="shared" si="0"/>
        <v>0.21050587976687815</v>
      </c>
      <c r="G10" s="197">
        <f t="shared" si="1"/>
        <v>0.16520635412018275</v>
      </c>
      <c r="H10" s="355"/>
    </row>
    <row r="11" spans="1:9">
      <c r="A11" s="294" t="s">
        <v>150</v>
      </c>
      <c r="B11" s="244">
        <f>Coweta!$N29</f>
        <v>2214156.21</v>
      </c>
      <c r="C11" s="242">
        <f>Coweta!$O29</f>
        <v>2399434.65</v>
      </c>
      <c r="D11" s="242">
        <f>Coweta!P29</f>
        <v>2858072.32</v>
      </c>
      <c r="E11" s="369">
        <f t="shared" si="0"/>
        <v>8.3679028228997421E-2</v>
      </c>
      <c r="F11" s="359">
        <f t="shared" si="0"/>
        <v>0.19114405553824937</v>
      </c>
      <c r="G11" s="197">
        <f t="shared" si="1"/>
        <v>0.29081783258643701</v>
      </c>
      <c r="H11" s="355"/>
    </row>
    <row r="12" spans="1:9">
      <c r="A12" s="294" t="s">
        <v>151</v>
      </c>
      <c r="B12" s="244">
        <f>Dawson!$N23</f>
        <v>809891.11</v>
      </c>
      <c r="C12" s="242">
        <f>Dawson!$O23</f>
        <v>819086.37</v>
      </c>
      <c r="D12" s="242">
        <f>Dawson!P23</f>
        <v>1049558.06</v>
      </c>
      <c r="E12" s="369">
        <f t="shared" si="0"/>
        <v>1.1353699141110476E-2</v>
      </c>
      <c r="F12" s="359">
        <f t="shared" si="0"/>
        <v>0.28137654152394215</v>
      </c>
      <c r="G12" s="197">
        <f t="shared" si="1"/>
        <v>0.29592490526288168</v>
      </c>
      <c r="H12" s="355"/>
    </row>
    <row r="13" spans="1:9">
      <c r="A13" s="294" t="s">
        <v>212</v>
      </c>
      <c r="B13" s="244">
        <f>DeKalb!$N33</f>
        <v>8646120.5299999993</v>
      </c>
      <c r="C13" s="242">
        <f>DeKalb!$O33</f>
        <v>8510388.3499999996</v>
      </c>
      <c r="D13" s="242">
        <f>DeKalb!P33</f>
        <v>10411495.460000001</v>
      </c>
      <c r="E13" s="369">
        <f t="shared" si="0"/>
        <v>-1.5698622235144774E-2</v>
      </c>
      <c r="F13" s="359">
        <f t="shared" si="0"/>
        <v>0.22338664603948435</v>
      </c>
      <c r="G13" s="197">
        <f t="shared" si="1"/>
        <v>0.20418116123578972</v>
      </c>
      <c r="H13" s="355"/>
    </row>
    <row r="14" spans="1:9">
      <c r="A14" s="294" t="s">
        <v>152</v>
      </c>
      <c r="B14" s="244">
        <f>Douglas!$N24</f>
        <v>2383832.7599999998</v>
      </c>
      <c r="C14" s="242">
        <f>Douglas!$O24</f>
        <v>2356892.1</v>
      </c>
      <c r="D14" s="242">
        <f>Douglas!P24</f>
        <v>2744000.31</v>
      </c>
      <c r="E14" s="369">
        <f t="shared" si="0"/>
        <v>-1.1301405221060762E-2</v>
      </c>
      <c r="F14" s="359">
        <f t="shared" si="0"/>
        <v>0.16424519815735306</v>
      </c>
      <c r="G14" s="197">
        <f t="shared" si="1"/>
        <v>0.15108759139630262</v>
      </c>
      <c r="H14" s="355"/>
    </row>
    <row r="15" spans="1:9">
      <c r="A15" s="294" t="s">
        <v>193</v>
      </c>
      <c r="B15" s="244">
        <f>Fayette!$N25</f>
        <v>2232207.19</v>
      </c>
      <c r="C15" s="242">
        <f>Fayette!$O25</f>
        <v>2191102.4700000002</v>
      </c>
      <c r="D15" s="242">
        <f>Fayette!P25</f>
        <v>2762990.87</v>
      </c>
      <c r="E15" s="369">
        <f t="shared" si="0"/>
        <v>-1.8414383836833595E-2</v>
      </c>
      <c r="F15" s="359">
        <f t="shared" si="0"/>
        <v>0.26100486299940134</v>
      </c>
      <c r="G15" s="197">
        <f t="shared" si="1"/>
        <v>0.2377842354320166</v>
      </c>
      <c r="H15" s="355"/>
    </row>
    <row r="16" spans="1:9">
      <c r="A16" s="294" t="s">
        <v>153</v>
      </c>
      <c r="B16" s="244">
        <f>Forsyth!$N22</f>
        <v>3570593.42</v>
      </c>
      <c r="C16" s="242">
        <f>Forsyth!$O22</f>
        <v>3812122.87</v>
      </c>
      <c r="D16" s="242">
        <f>Forsyth!P22</f>
        <v>4483916.4800000004</v>
      </c>
      <c r="E16" s="369">
        <f t="shared" si="0"/>
        <v>6.7644064050283323E-2</v>
      </c>
      <c r="F16" s="359">
        <f t="shared" si="0"/>
        <v>0.17622559212001482</v>
      </c>
      <c r="G16" s="197">
        <f t="shared" si="1"/>
        <v>0.25579027141096355</v>
      </c>
      <c r="H16" s="355"/>
    </row>
    <row r="17" spans="1:8">
      <c r="A17" s="294" t="s">
        <v>173</v>
      </c>
      <c r="B17" s="244">
        <f>Fulton!$N35</f>
        <v>8642046.1700000018</v>
      </c>
      <c r="C17" s="242">
        <f>Fulton!$O35</f>
        <v>8485727.9499999993</v>
      </c>
      <c r="D17" s="242">
        <f>Fulton!P35</f>
        <v>10015735.279999999</v>
      </c>
      <c r="E17" s="369">
        <f t="shared" si="0"/>
        <v>-1.8088102854928685E-2</v>
      </c>
      <c r="F17" s="359">
        <f t="shared" si="0"/>
        <v>0.18030360377037544</v>
      </c>
      <c r="G17" s="197">
        <f t="shared" si="1"/>
        <v>0.1589541507853339</v>
      </c>
      <c r="H17" s="355"/>
    </row>
    <row r="18" spans="1:8">
      <c r="A18" s="294" t="s">
        <v>154</v>
      </c>
      <c r="B18" s="244">
        <f>Gwinnett!$N37</f>
        <v>14778655.369999999</v>
      </c>
      <c r="C18" s="242">
        <f>Gwinnett!$O37</f>
        <v>14890754.82</v>
      </c>
      <c r="D18" s="242">
        <f>Gwinnett!P37</f>
        <v>18099048.079999998</v>
      </c>
      <c r="E18" s="369">
        <f t="shared" si="0"/>
        <v>7.5852266118579311E-3</v>
      </c>
      <c r="F18" s="359">
        <f t="shared" si="0"/>
        <v>0.2154553814619854</v>
      </c>
      <c r="G18" s="197">
        <f t="shared" si="1"/>
        <v>0.2246748859669768</v>
      </c>
      <c r="H18" s="355"/>
    </row>
    <row r="19" spans="1:8">
      <c r="A19" s="294" t="s">
        <v>97</v>
      </c>
      <c r="B19" s="244">
        <f>Henry!$N26</f>
        <v>3384792.25</v>
      </c>
      <c r="C19" s="242">
        <f>Henry!$O26</f>
        <v>3838939.23</v>
      </c>
      <c r="D19" s="242">
        <f>Henry!P26</f>
        <v>4494318.5999999996</v>
      </c>
      <c r="E19" s="369">
        <f t="shared" si="0"/>
        <v>0.13417277825544535</v>
      </c>
      <c r="F19" s="359">
        <f t="shared" si="0"/>
        <v>0.17071887069178734</v>
      </c>
      <c r="G19" s="197">
        <f t="shared" si="1"/>
        <v>0.32779747412858196</v>
      </c>
      <c r="H19" s="355"/>
    </row>
    <row r="20" spans="1:8">
      <c r="A20" s="294" t="s">
        <v>155</v>
      </c>
      <c r="B20" s="244">
        <f>Newton!$N26</f>
        <v>1231954.77</v>
      </c>
      <c r="C20" s="242">
        <f>Newton!$O26</f>
        <v>1325722.3799999999</v>
      </c>
      <c r="D20" s="242">
        <f>Newton!P26</f>
        <v>1543442.6</v>
      </c>
      <c r="E20" s="369">
        <f t="shared" si="0"/>
        <v>7.6112867357946812E-2</v>
      </c>
      <c r="F20" s="359">
        <f t="shared" si="0"/>
        <v>0.16422761151546691</v>
      </c>
      <c r="G20" s="197">
        <f t="shared" si="1"/>
        <v>0.2528403132852029</v>
      </c>
      <c r="H20" s="355"/>
    </row>
    <row r="21" spans="1:8">
      <c r="A21" s="294" t="s">
        <v>156</v>
      </c>
      <c r="B21" s="240">
        <f>Paulding!$N23</f>
        <v>1695365.15</v>
      </c>
      <c r="C21" s="98">
        <f>Paulding!$O23</f>
        <v>1872394.86</v>
      </c>
      <c r="D21" s="98">
        <f>Paulding!P23</f>
        <v>2250965.4500000002</v>
      </c>
      <c r="E21" s="369">
        <f t="shared" si="0"/>
        <v>0.10441981186176925</v>
      </c>
      <c r="F21" s="359">
        <f t="shared" si="0"/>
        <v>0.2021852324461092</v>
      </c>
      <c r="G21" s="197">
        <f t="shared" si="1"/>
        <v>0.32771718824112922</v>
      </c>
      <c r="H21" s="355"/>
    </row>
    <row r="22" spans="1:8">
      <c r="A22" s="294" t="s">
        <v>157</v>
      </c>
      <c r="B22" s="240">
        <f>Pike!$N22</f>
        <v>122082.28</v>
      </c>
      <c r="C22" s="98">
        <f>Pike!$O22</f>
        <v>148199.85999999999</v>
      </c>
      <c r="D22" s="98">
        <f>Pike!P22</f>
        <v>181478.95</v>
      </c>
      <c r="E22" s="369">
        <f t="shared" si="0"/>
        <v>0.21393424172615377</v>
      </c>
      <c r="F22" s="359">
        <f t="shared" si="0"/>
        <v>0.22455547528857334</v>
      </c>
      <c r="G22" s="197">
        <f t="shared" si="1"/>
        <v>0.48652982234604408</v>
      </c>
      <c r="H22" s="355"/>
    </row>
    <row r="23" spans="1:8">
      <c r="A23" s="294" t="s">
        <v>158</v>
      </c>
      <c r="B23" s="240">
        <f>Rockdale!$N22</f>
        <v>1516018.78</v>
      </c>
      <c r="C23" s="98">
        <f>Rockdale!$O22</f>
        <v>1601030.27</v>
      </c>
      <c r="D23" s="98">
        <f>Rockdale!P22</f>
        <v>1831791.35</v>
      </c>
      <c r="E23" s="369">
        <f t="shared" si="0"/>
        <v>5.6075486083358404E-2</v>
      </c>
      <c r="F23" s="359">
        <f t="shared" si="0"/>
        <v>0.14413286514564155</v>
      </c>
      <c r="G23" s="197">
        <f t="shared" si="1"/>
        <v>0.20829067170262894</v>
      </c>
      <c r="H23" s="355"/>
    </row>
    <row r="24" spans="1:8">
      <c r="A24" s="294" t="s">
        <v>202</v>
      </c>
      <c r="B24" s="240">
        <f>Spalding!$N24</f>
        <v>853304.74</v>
      </c>
      <c r="C24" s="98">
        <f>Spalding!$O24</f>
        <v>916485.51</v>
      </c>
      <c r="D24" s="98">
        <f>Spalding!P24</f>
        <v>1050872.6000000001</v>
      </c>
      <c r="E24" s="369">
        <f t="shared" si="0"/>
        <v>7.4042445844142407E-2</v>
      </c>
      <c r="F24" s="359">
        <f t="shared" si="0"/>
        <v>0.14663307661023478</v>
      </c>
      <c r="G24" s="197">
        <f t="shared" si="1"/>
        <v>0.23153259408825047</v>
      </c>
      <c r="H24" s="355"/>
    </row>
    <row r="25" spans="1:8" ht="15.75" thickBot="1">
      <c r="A25" s="379" t="s">
        <v>159</v>
      </c>
      <c r="B25" s="241">
        <f>Walton!$N25</f>
        <v>1147146.48</v>
      </c>
      <c r="C25" s="101">
        <f>Walton!$O25</f>
        <v>1262706.3700000001</v>
      </c>
      <c r="D25" s="101">
        <f>Walton!P25</f>
        <v>1475297.1</v>
      </c>
      <c r="E25" s="370">
        <f t="shared" si="0"/>
        <v>0.10073682133427296</v>
      </c>
      <c r="F25" s="371">
        <f t="shared" si="0"/>
        <v>0.16836117647842386</v>
      </c>
      <c r="G25" s="372">
        <f t="shared" si="1"/>
        <v>0.28605816756723179</v>
      </c>
      <c r="H25" s="355"/>
    </row>
    <row r="26" spans="1:8" ht="15.75" thickBot="1"/>
    <row r="27" spans="1:8" ht="15.75" thickBot="1">
      <c r="B27" s="79">
        <f>SUM(B5:B26)</f>
        <v>83417294.74000001</v>
      </c>
      <c r="C27" s="77">
        <f>SUM(C5:C26)</f>
        <v>83636261.049999997</v>
      </c>
      <c r="D27" s="346">
        <f>SUM(D5:D26)</f>
        <v>100895287.47999997</v>
      </c>
      <c r="E27" s="360">
        <f t="shared" ref="E27" si="2">(C27-B27)/B27</f>
        <v>2.624950985074195E-3</v>
      </c>
      <c r="F27" s="361">
        <f>(D27-C27)/C27</f>
        <v>0.20635817782052773</v>
      </c>
      <c r="G27" s="362">
        <f>(D27-B27)/B27</f>
        <v>0.20952480890775005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29" priority="1" operator="greaterThan">
      <formula>0</formula>
    </cfRule>
  </conditionalFormatting>
  <conditionalFormatting sqref="E5:G25">
    <cfRule type="cellIs" dxfId="28" priority="5" operator="lessThan">
      <formula>-0.1</formula>
    </cfRule>
    <cfRule type="cellIs" dxfId="27" priority="6" operator="between">
      <formula>-0.1</formula>
      <formula>0</formula>
    </cfRule>
  </conditionalFormatting>
  <conditionalFormatting sqref="E5:G25">
    <cfRule type="cellIs" dxfId="26" priority="4" operator="greaterThan">
      <formula>0</formula>
    </cfRule>
  </conditionalFormatting>
  <conditionalFormatting sqref="E27:G27">
    <cfRule type="cellIs" dxfId="25" priority="2" operator="lessThan">
      <formula>-0.1</formula>
    </cfRule>
    <cfRule type="cellIs" dxfId="24" priority="3" operator="between">
      <formula>-0.1</formula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CCD54-9C78-4F5C-884E-94D5CDCB0E5B}">
  <sheetPr>
    <tabColor theme="8" tint="-0.249977111117893"/>
  </sheetPr>
  <dimension ref="A1:I29"/>
  <sheetViews>
    <sheetView showGridLines="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526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367</v>
      </c>
      <c r="C4" s="357" t="s">
        <v>368</v>
      </c>
      <c r="D4" s="358" t="s">
        <v>447</v>
      </c>
      <c r="E4" s="363" t="s">
        <v>448</v>
      </c>
      <c r="F4" s="364" t="s">
        <v>449</v>
      </c>
      <c r="G4" s="365" t="s">
        <v>450</v>
      </c>
      <c r="H4" s="354"/>
    </row>
    <row r="5" spans="1:9">
      <c r="A5" s="378" t="s">
        <v>171</v>
      </c>
      <c r="B5" s="239">
        <f>Atlanta!$N16</f>
        <v>5019089.68</v>
      </c>
      <c r="C5" s="245">
        <f>Atlanta!$O16</f>
        <v>4662498.13</v>
      </c>
      <c r="D5" s="245">
        <f>Atlanta!P16</f>
        <v>5653438.9899999993</v>
      </c>
      <c r="E5" s="366">
        <f>(C5-B5)/B5</f>
        <v>-7.1047056883829146E-2</v>
      </c>
      <c r="F5" s="367">
        <f>(D5-C5)/C5</f>
        <v>0.21253431794942071</v>
      </c>
      <c r="G5" s="368">
        <f>(D5-B5)/B5</f>
        <v>0.12638732328847321</v>
      </c>
      <c r="H5" s="355"/>
    </row>
    <row r="6" spans="1:9">
      <c r="A6" s="294" t="s">
        <v>145</v>
      </c>
      <c r="B6" s="244">
        <f>Barrow!$N29</f>
        <v>1020340.4</v>
      </c>
      <c r="C6" s="242">
        <f>Barrow!$O29</f>
        <v>1685038.79</v>
      </c>
      <c r="D6" s="242">
        <f>Barrow!P29</f>
        <v>1418985.81</v>
      </c>
      <c r="E6" s="369">
        <f t="shared" ref="E6:F25" si="0">(C6-B6)/B6</f>
        <v>0.65144768353776838</v>
      </c>
      <c r="F6" s="359">
        <f t="shared" si="0"/>
        <v>-0.15789130884043326</v>
      </c>
      <c r="G6" s="197">
        <f t="shared" ref="G6:G25" si="1">(D6-B6)/B6</f>
        <v>0.39069844730248848</v>
      </c>
      <c r="H6" s="355"/>
    </row>
    <row r="7" spans="1:9">
      <c r="A7" s="294" t="s">
        <v>146</v>
      </c>
      <c r="B7" s="244">
        <f>Carroll!$N30</f>
        <v>1632231.51</v>
      </c>
      <c r="C7" s="242">
        <f>Carroll!$O30</f>
        <v>2569306.0499999998</v>
      </c>
      <c r="D7" s="242">
        <f>Carroll!P30</f>
        <v>2125439.64</v>
      </c>
      <c r="E7" s="369">
        <f t="shared" si="0"/>
        <v>0.57410639009168485</v>
      </c>
      <c r="F7" s="359">
        <f t="shared" si="0"/>
        <v>-0.17275731320525234</v>
      </c>
      <c r="G7" s="197">
        <f t="shared" si="1"/>
        <v>0.30216799944022654</v>
      </c>
      <c r="H7" s="355"/>
    </row>
    <row r="8" spans="1:9">
      <c r="A8" s="294" t="s">
        <v>147</v>
      </c>
      <c r="B8" s="244">
        <f>Cherokee!$N29</f>
        <v>3753061.7</v>
      </c>
      <c r="C8" s="242">
        <f>Cherokee!$O29</f>
        <v>6087688.5</v>
      </c>
      <c r="D8" s="242">
        <f>Cherokee!P29</f>
        <v>4721309.6100000003</v>
      </c>
      <c r="E8" s="369">
        <f t="shared" si="0"/>
        <v>0.62205926430679237</v>
      </c>
      <c r="F8" s="359">
        <f t="shared" si="0"/>
        <v>-0.22444954106965223</v>
      </c>
      <c r="G8" s="197">
        <f t="shared" si="1"/>
        <v>0.25798880684535513</v>
      </c>
      <c r="H8" s="355"/>
    </row>
    <row r="9" spans="1:9">
      <c r="A9" s="294" t="s">
        <v>148</v>
      </c>
      <c r="B9" s="244">
        <f>Clayton!$N29</f>
        <v>4101173.98</v>
      </c>
      <c r="C9" s="242">
        <f>Clayton!$O29</f>
        <v>6017164.2999999998</v>
      </c>
      <c r="D9" s="242">
        <f>Clayton!P29</f>
        <v>4917025.71</v>
      </c>
      <c r="E9" s="369">
        <f t="shared" si="0"/>
        <v>0.4671809411996708</v>
      </c>
      <c r="F9" s="359">
        <f t="shared" si="0"/>
        <v>-0.18283339712030131</v>
      </c>
      <c r="G9" s="197">
        <f t="shared" si="1"/>
        <v>0.19893126552997392</v>
      </c>
      <c r="H9" s="355"/>
    </row>
    <row r="10" spans="1:9">
      <c r="A10" s="294" t="s">
        <v>149</v>
      </c>
      <c r="B10" s="244">
        <f>Cobb!$N28</f>
        <v>13226095.27</v>
      </c>
      <c r="C10" s="242">
        <f>Cobb!$O28</f>
        <v>17891477.399999999</v>
      </c>
      <c r="D10" s="242">
        <f>Cobb!P28</f>
        <v>15798147.1</v>
      </c>
      <c r="E10" s="369">
        <f t="shared" si="0"/>
        <v>0.35274070198044166</v>
      </c>
      <c r="F10" s="359">
        <f t="shared" si="0"/>
        <v>-0.11700153392586791</v>
      </c>
      <c r="G10" s="197">
        <f t="shared" si="1"/>
        <v>0.19446796484477463</v>
      </c>
      <c r="H10" s="355"/>
    </row>
    <row r="11" spans="1:9">
      <c r="A11" s="294" t="s">
        <v>150</v>
      </c>
      <c r="B11" s="244">
        <f>Coweta!$N30</f>
        <v>2141283.59</v>
      </c>
      <c r="C11" s="242">
        <f>Coweta!$O30</f>
        <v>3449429.03</v>
      </c>
      <c r="D11" s="242">
        <f>Coweta!P30</f>
        <v>2883604.14</v>
      </c>
      <c r="E11" s="369">
        <f t="shared" si="0"/>
        <v>0.61091648304277157</v>
      </c>
      <c r="F11" s="359">
        <f t="shared" si="0"/>
        <v>-0.16403436194192397</v>
      </c>
      <c r="G11" s="197">
        <f t="shared" si="1"/>
        <v>0.34667082560512236</v>
      </c>
      <c r="H11" s="355"/>
    </row>
    <row r="12" spans="1:9">
      <c r="A12" s="294" t="s">
        <v>151</v>
      </c>
      <c r="B12" s="244">
        <f>Dawson!$N24</f>
        <v>728963.96</v>
      </c>
      <c r="C12" s="242">
        <f>Dawson!$O24</f>
        <v>1188750.05</v>
      </c>
      <c r="D12" s="242">
        <f>Dawson!P24</f>
        <v>941469.19</v>
      </c>
      <c r="E12" s="369">
        <f t="shared" si="0"/>
        <v>0.63073912460637982</v>
      </c>
      <c r="F12" s="359">
        <f t="shared" si="0"/>
        <v>-0.2080175390949511</v>
      </c>
      <c r="G12" s="197">
        <f t="shared" si="1"/>
        <v>0.29151678499990591</v>
      </c>
      <c r="H12" s="355"/>
    </row>
    <row r="13" spans="1:9">
      <c r="A13" s="294" t="s">
        <v>212</v>
      </c>
      <c r="B13" s="244">
        <f>DeKalb!$N34</f>
        <v>8498301.3399999999</v>
      </c>
      <c r="C13" s="242">
        <f>DeKalb!$O34</f>
        <v>8607655.5300000012</v>
      </c>
      <c r="D13" s="242">
        <f>DeKalb!P34</f>
        <v>10031528</v>
      </c>
      <c r="E13" s="369">
        <f t="shared" si="0"/>
        <v>1.2867770349033227E-2</v>
      </c>
      <c r="F13" s="359">
        <f t="shared" si="0"/>
        <v>0.16541931366066162</v>
      </c>
      <c r="G13" s="197">
        <f t="shared" si="1"/>
        <v>0.18041566174917495</v>
      </c>
      <c r="H13" s="355"/>
    </row>
    <row r="14" spans="1:9">
      <c r="A14" s="294" t="s">
        <v>152</v>
      </c>
      <c r="B14" s="244">
        <f>Douglas!$N25</f>
        <v>2214123.5099999998</v>
      </c>
      <c r="C14" s="242">
        <f>Douglas!$O25</f>
        <v>3283570.5</v>
      </c>
      <c r="D14" s="242">
        <f>Douglas!P25</f>
        <v>2701538.19</v>
      </c>
      <c r="E14" s="369">
        <f t="shared" si="0"/>
        <v>0.48301144230206033</v>
      </c>
      <c r="F14" s="359">
        <f t="shared" si="0"/>
        <v>-0.17725592004191781</v>
      </c>
      <c r="G14" s="197">
        <f t="shared" si="1"/>
        <v>0.22013888466411713</v>
      </c>
      <c r="H14" s="355"/>
    </row>
    <row r="15" spans="1:9">
      <c r="A15" s="294" t="s">
        <v>193</v>
      </c>
      <c r="B15" s="244">
        <f>Fayette!$N26</f>
        <v>2168510.58</v>
      </c>
      <c r="C15" s="242">
        <f>Fayette!$O26</f>
        <v>2788868.18</v>
      </c>
      <c r="D15" s="242">
        <f>Fayette!P26</f>
        <v>2609234.69</v>
      </c>
      <c r="E15" s="369">
        <f t="shared" si="0"/>
        <v>0.28607543155265586</v>
      </c>
      <c r="F15" s="359">
        <f t="shared" si="0"/>
        <v>-6.4410893023993776E-2</v>
      </c>
      <c r="G15" s="197">
        <f t="shared" si="1"/>
        <v>0.20323816451013113</v>
      </c>
      <c r="H15" s="355"/>
    </row>
    <row r="16" spans="1:9">
      <c r="A16" s="294" t="s">
        <v>153</v>
      </c>
      <c r="B16" s="244">
        <f>Forsyth!$N23</f>
        <v>3403530.93</v>
      </c>
      <c r="C16" s="242">
        <f>Forsyth!$O23</f>
        <v>4928616.92</v>
      </c>
      <c r="D16" s="242">
        <f>Forsyth!P23</f>
        <v>4513196.91</v>
      </c>
      <c r="E16" s="369">
        <f t="shared" si="0"/>
        <v>0.4480893581889675</v>
      </c>
      <c r="F16" s="359">
        <f t="shared" si="0"/>
        <v>-8.4287339986650819E-2</v>
      </c>
      <c r="G16" s="197">
        <f t="shared" si="1"/>
        <v>0.32603375812424301</v>
      </c>
      <c r="H16" s="355"/>
    </row>
    <row r="17" spans="1:8">
      <c r="A17" s="294" t="s">
        <v>173</v>
      </c>
      <c r="B17" s="244">
        <f>Fulton!$N36</f>
        <v>8527928.5700000003</v>
      </c>
      <c r="C17" s="242">
        <f>Fulton!$O36</f>
        <v>8450607.5299999993</v>
      </c>
      <c r="D17" s="242">
        <f>Fulton!P36</f>
        <v>9872861.4000000004</v>
      </c>
      <c r="E17" s="369">
        <f t="shared" si="0"/>
        <v>-9.0668020217717377E-3</v>
      </c>
      <c r="F17" s="359">
        <f t="shared" si="0"/>
        <v>0.16830196704212591</v>
      </c>
      <c r="G17" s="197">
        <f t="shared" si="1"/>
        <v>0.15770920440530847</v>
      </c>
      <c r="H17" s="355"/>
    </row>
    <row r="18" spans="1:8">
      <c r="A18" s="294" t="s">
        <v>154</v>
      </c>
      <c r="B18" s="244">
        <f>Gwinnett!$N38</f>
        <v>14285080.130000001</v>
      </c>
      <c r="C18" s="242">
        <f>Gwinnett!$O38</f>
        <v>21544562.050000001</v>
      </c>
      <c r="D18" s="242">
        <f>Gwinnett!P38</f>
        <v>17841904.66</v>
      </c>
      <c r="E18" s="369">
        <f t="shared" si="0"/>
        <v>0.50818629324692488</v>
      </c>
      <c r="F18" s="359">
        <f t="shared" si="0"/>
        <v>-0.1718604157005828</v>
      </c>
      <c r="G18" s="197">
        <f t="shared" si="1"/>
        <v>0.24898876993558727</v>
      </c>
      <c r="H18" s="355"/>
    </row>
    <row r="19" spans="1:8">
      <c r="A19" s="294" t="s">
        <v>97</v>
      </c>
      <c r="B19" s="244">
        <f>Henry!$N27</f>
        <v>3269444.7</v>
      </c>
      <c r="C19" s="242">
        <f>Henry!$O27</f>
        <v>6305938.6600000001</v>
      </c>
      <c r="D19" s="242">
        <f>Henry!P27</f>
        <v>4222273.3</v>
      </c>
      <c r="E19" s="369">
        <f t="shared" si="0"/>
        <v>0.92874914201790892</v>
      </c>
      <c r="F19" s="359">
        <f t="shared" si="0"/>
        <v>-0.33042905621920532</v>
      </c>
      <c r="G19" s="197">
        <f t="shared" si="1"/>
        <v>0.29143438333732929</v>
      </c>
      <c r="H19" s="355"/>
    </row>
    <row r="20" spans="1:8">
      <c r="A20" s="294" t="s">
        <v>155</v>
      </c>
      <c r="B20" s="244">
        <f>Newton!$N27</f>
        <v>1173993.56</v>
      </c>
      <c r="C20" s="242">
        <f>Newton!$O27</f>
        <v>2137338.35</v>
      </c>
      <c r="D20" s="242">
        <f>Newton!P27</f>
        <v>1534938.38</v>
      </c>
      <c r="E20" s="369">
        <f t="shared" si="0"/>
        <v>0.82057076190434974</v>
      </c>
      <c r="F20" s="359">
        <f t="shared" si="0"/>
        <v>-0.28184586216777524</v>
      </c>
      <c r="G20" s="197">
        <f t="shared" si="1"/>
        <v>0.30745042587797483</v>
      </c>
      <c r="H20" s="355"/>
    </row>
    <row r="21" spans="1:8">
      <c r="A21" s="294" t="s">
        <v>156</v>
      </c>
      <c r="B21" s="240">
        <f>Paulding!$N24</f>
        <v>1610771.32</v>
      </c>
      <c r="C21" s="98">
        <f>Paulding!$O24</f>
        <v>3286507.11</v>
      </c>
      <c r="D21" s="98">
        <f>Paulding!P24</f>
        <v>2200513.4500000002</v>
      </c>
      <c r="E21" s="369">
        <f t="shared" si="0"/>
        <v>1.0403312805445279</v>
      </c>
      <c r="F21" s="359">
        <f t="shared" si="0"/>
        <v>-0.33044007624252475</v>
      </c>
      <c r="G21" s="197">
        <f t="shared" si="1"/>
        <v>0.36612405664138598</v>
      </c>
      <c r="H21" s="355"/>
    </row>
    <row r="22" spans="1:8">
      <c r="A22" s="294" t="s">
        <v>157</v>
      </c>
      <c r="B22" s="240">
        <f>Pike!$N23</f>
        <v>123660.59</v>
      </c>
      <c r="C22" s="98">
        <f>Pike!$O23</f>
        <v>162497.31</v>
      </c>
      <c r="D22" s="98">
        <f>Pike!P23</f>
        <v>191067.55</v>
      </c>
      <c r="E22" s="369">
        <f t="shared" si="0"/>
        <v>0.31405899001452281</v>
      </c>
      <c r="F22" s="359">
        <f t="shared" si="0"/>
        <v>0.17581977203191851</v>
      </c>
      <c r="G22" s="197">
        <f t="shared" si="1"/>
        <v>0.54509654207536928</v>
      </c>
      <c r="H22" s="355"/>
    </row>
    <row r="23" spans="1:8">
      <c r="A23" s="294" t="s">
        <v>158</v>
      </c>
      <c r="B23" s="240">
        <f>Rockdale!$N23</f>
        <v>1260146.1100000001</v>
      </c>
      <c r="C23" s="98">
        <f>Rockdale!$O23</f>
        <v>1923923.56</v>
      </c>
      <c r="D23" s="98">
        <f>Rockdale!P23</f>
        <v>1779583.25</v>
      </c>
      <c r="E23" s="369">
        <f t="shared" si="0"/>
        <v>0.52674641831811064</v>
      </c>
      <c r="F23" s="359">
        <f t="shared" si="0"/>
        <v>-7.5023931823985798E-2</v>
      </c>
      <c r="G23" s="197">
        <f t="shared" si="1"/>
        <v>0.41220389911769822</v>
      </c>
      <c r="H23" s="355"/>
    </row>
    <row r="24" spans="1:8">
      <c r="A24" s="294" t="s">
        <v>202</v>
      </c>
      <c r="B24" s="240">
        <f>Spalding!$N25</f>
        <v>847224.25</v>
      </c>
      <c r="C24" s="98">
        <f>Spalding!$O25</f>
        <v>1276567.6599999999</v>
      </c>
      <c r="D24" s="98">
        <f>Spalding!P25</f>
        <v>1014105.26</v>
      </c>
      <c r="E24" s="369">
        <f t="shared" si="0"/>
        <v>0.50676477921872509</v>
      </c>
      <c r="F24" s="359">
        <f t="shared" si="0"/>
        <v>-0.20560006979966886</v>
      </c>
      <c r="G24" s="197">
        <f t="shared" si="1"/>
        <v>0.19697383543967256</v>
      </c>
      <c r="H24" s="355"/>
    </row>
    <row r="25" spans="1:8" ht="15.75" thickBot="1">
      <c r="A25" s="379" t="s">
        <v>159</v>
      </c>
      <c r="B25" s="241">
        <f>Walton!$N26</f>
        <v>1084309.22</v>
      </c>
      <c r="C25" s="101">
        <f>Walton!$O26</f>
        <v>2361906.46</v>
      </c>
      <c r="D25" s="101">
        <f>Walton!P26</f>
        <v>1594764.48</v>
      </c>
      <c r="E25" s="370">
        <f t="shared" si="0"/>
        <v>1.1782591316525004</v>
      </c>
      <c r="F25" s="371">
        <f t="shared" si="0"/>
        <v>-0.32479778221191707</v>
      </c>
      <c r="G25" s="372">
        <f t="shared" si="1"/>
        <v>0.47076539660891198</v>
      </c>
      <c r="H25" s="355"/>
    </row>
    <row r="26" spans="1:8" ht="15.75" thickBot="1"/>
    <row r="27" spans="1:8" ht="15.75" thickBot="1">
      <c r="B27" s="79">
        <f>SUM(B5:B26)</f>
        <v>80089264.899999991</v>
      </c>
      <c r="C27" s="77">
        <f>SUM(C5:C26)</f>
        <v>110609912.06999998</v>
      </c>
      <c r="D27" s="346">
        <f>SUM(D5:D26)</f>
        <v>98566929.709999993</v>
      </c>
      <c r="E27" s="360">
        <f t="shared" ref="E27" si="2">(C27-B27)/B27</f>
        <v>0.38108287306804822</v>
      </c>
      <c r="F27" s="361">
        <f>(D27-C27)/C27</f>
        <v>-0.10887796703408036</v>
      </c>
      <c r="G27" s="362">
        <f>(D27-B27)/B27</f>
        <v>0.23071337754281229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23" priority="1" operator="greaterThan">
      <formula>0</formula>
    </cfRule>
  </conditionalFormatting>
  <conditionalFormatting sqref="E5:G25">
    <cfRule type="cellIs" dxfId="22" priority="5" operator="lessThan">
      <formula>-0.1</formula>
    </cfRule>
    <cfRule type="cellIs" dxfId="21" priority="6" operator="between">
      <formula>-0.1</formula>
      <formula>0</formula>
    </cfRule>
  </conditionalFormatting>
  <conditionalFormatting sqref="E5:G25">
    <cfRule type="cellIs" dxfId="20" priority="4" operator="greaterThan">
      <formula>0</formula>
    </cfRule>
  </conditionalFormatting>
  <conditionalFormatting sqref="E27:G27">
    <cfRule type="cellIs" dxfId="19" priority="2" operator="lessThan">
      <formula>-0.1</formula>
    </cfRule>
    <cfRule type="cellIs" dxfId="18" priority="3" operator="between">
      <formula>-0.1</formula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45C2-D9B5-443B-ABB0-591FEC394845}">
  <sheetPr>
    <tabColor theme="8" tint="-0.249977111117893"/>
  </sheetPr>
  <dimension ref="A1:I29"/>
  <sheetViews>
    <sheetView showGridLines="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527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394</v>
      </c>
      <c r="C4" s="357" t="s">
        <v>395</v>
      </c>
      <c r="D4" s="358" t="s">
        <v>451</v>
      </c>
      <c r="E4" s="363" t="s">
        <v>452</v>
      </c>
      <c r="F4" s="364" t="s">
        <v>453</v>
      </c>
      <c r="G4" s="365" t="s">
        <v>454</v>
      </c>
      <c r="H4" s="354"/>
    </row>
    <row r="5" spans="1:9">
      <c r="A5" s="378" t="s">
        <v>171</v>
      </c>
      <c r="B5" s="239">
        <f>Atlanta!$N17</f>
        <v>5438282.7400000002</v>
      </c>
      <c r="C5" s="245">
        <f>Atlanta!$O17</f>
        <v>4568707.95</v>
      </c>
      <c r="D5" s="245">
        <f>Atlanta!P17</f>
        <v>6048133.6600000001</v>
      </c>
      <c r="E5" s="366">
        <f>(C5-B5)/B5</f>
        <v>-0.15989878268079899</v>
      </c>
      <c r="F5" s="367">
        <f>(D5-C5)/C5</f>
        <v>0.32381708924948899</v>
      </c>
      <c r="G5" s="368">
        <f>(D5-B5)/B5</f>
        <v>0.11214034818645709</v>
      </c>
      <c r="H5" s="355"/>
    </row>
    <row r="6" spans="1:9">
      <c r="A6" s="294" t="s">
        <v>145</v>
      </c>
      <c r="B6" s="244">
        <f>Barrow!$N30</f>
        <v>1092721.1200000001</v>
      </c>
      <c r="C6" s="242">
        <f>Barrow!$O30</f>
        <v>1197510.77</v>
      </c>
      <c r="D6" s="242">
        <f>Barrow!P30</f>
        <v>1446258.85</v>
      </c>
      <c r="E6" s="369">
        <f t="shared" ref="E6:F25" si="0">(C6-B6)/B6</f>
        <v>9.5897890213744466E-2</v>
      </c>
      <c r="F6" s="359">
        <f t="shared" si="0"/>
        <v>0.20772095435935001</v>
      </c>
      <c r="G6" s="197">
        <f t="shared" ref="G6:G25" si="1">(D6-B6)/B6</f>
        <v>0.32353884584934162</v>
      </c>
      <c r="H6" s="355"/>
    </row>
    <row r="7" spans="1:9">
      <c r="A7" s="294" t="s">
        <v>146</v>
      </c>
      <c r="B7" s="244">
        <f>Carroll!$N31</f>
        <v>1623603.91</v>
      </c>
      <c r="C7" s="242">
        <f>Carroll!$O31</f>
        <v>1760337.64</v>
      </c>
      <c r="D7" s="242">
        <f>Carroll!P31</f>
        <v>2115205.63</v>
      </c>
      <c r="E7" s="369">
        <f t="shared" si="0"/>
        <v>8.4216186692972414E-2</v>
      </c>
      <c r="F7" s="359">
        <f t="shared" si="0"/>
        <v>0.20159086639765314</v>
      </c>
      <c r="G7" s="197">
        <f t="shared" si="1"/>
        <v>0.30278426713076839</v>
      </c>
      <c r="H7" s="355"/>
    </row>
    <row r="8" spans="1:9">
      <c r="A8" s="294" t="s">
        <v>147</v>
      </c>
      <c r="B8" s="244">
        <f>Cherokee!$N30</f>
        <v>3644223.55</v>
      </c>
      <c r="C8" s="242">
        <f>Cherokee!$O30</f>
        <v>4006953.52</v>
      </c>
      <c r="D8" s="242">
        <f>Cherokee!P30</f>
        <v>4664187.09</v>
      </c>
      <c r="E8" s="369">
        <f t="shared" si="0"/>
        <v>9.953559791906845E-2</v>
      </c>
      <c r="F8" s="359">
        <f t="shared" si="0"/>
        <v>0.16402325774919391</v>
      </c>
      <c r="G8" s="197">
        <f t="shared" si="1"/>
        <v>0.27988500870096183</v>
      </c>
      <c r="H8" s="355"/>
    </row>
    <row r="9" spans="1:9">
      <c r="A9" s="294" t="s">
        <v>148</v>
      </c>
      <c r="B9" s="244">
        <f>Clayton!$N30</f>
        <v>4172847.84</v>
      </c>
      <c r="C9" s="242">
        <f>Clayton!$O30</f>
        <v>4118039.22</v>
      </c>
      <c r="D9" s="242">
        <f>Clayton!P30</f>
        <v>4904840.68</v>
      </c>
      <c r="E9" s="369">
        <f t="shared" si="0"/>
        <v>-1.3134583886480665E-2</v>
      </c>
      <c r="F9" s="359">
        <f t="shared" si="0"/>
        <v>0.19106215797527043</v>
      </c>
      <c r="G9" s="197">
        <f t="shared" si="1"/>
        <v>0.17541805214733155</v>
      </c>
      <c r="H9" s="355"/>
    </row>
    <row r="10" spans="1:9">
      <c r="A10" s="294" t="s">
        <v>149</v>
      </c>
      <c r="B10" s="244">
        <f>Cobb!$N29</f>
        <v>13130156.57</v>
      </c>
      <c r="C10" s="242">
        <f>Cobb!$O29</f>
        <v>13230441.32</v>
      </c>
      <c r="D10" s="242">
        <f>Cobb!P29</f>
        <v>15729146.6</v>
      </c>
      <c r="E10" s="369">
        <f t="shared" si="0"/>
        <v>7.6377421293766035E-3</v>
      </c>
      <c r="F10" s="359">
        <f t="shared" si="0"/>
        <v>0.18886031233310357</v>
      </c>
      <c r="G10" s="197">
        <f t="shared" si="1"/>
        <v>0.19794052082655395</v>
      </c>
      <c r="H10" s="355"/>
    </row>
    <row r="11" spans="1:9">
      <c r="A11" s="294" t="s">
        <v>150</v>
      </c>
      <c r="B11" s="244">
        <f>Coweta!$N31</f>
        <v>2122218.81</v>
      </c>
      <c r="C11" s="242">
        <f>Coweta!$O31</f>
        <v>2452740.15</v>
      </c>
      <c r="D11" s="242">
        <f>Coweta!P31</f>
        <v>2913774.41</v>
      </c>
      <c r="E11" s="369">
        <f t="shared" si="0"/>
        <v>0.15574329020295502</v>
      </c>
      <c r="F11" s="359">
        <f t="shared" si="0"/>
        <v>0.1879670212924921</v>
      </c>
      <c r="G11" s="197">
        <f t="shared" si="1"/>
        <v>0.3729849138411887</v>
      </c>
      <c r="H11" s="355"/>
    </row>
    <row r="12" spans="1:9">
      <c r="A12" s="294" t="s">
        <v>151</v>
      </c>
      <c r="B12" s="244">
        <f>Dawson!$N25</f>
        <v>743146.87</v>
      </c>
      <c r="C12" s="242">
        <f>Dawson!$O25</f>
        <v>839516.58</v>
      </c>
      <c r="D12" s="242">
        <f>Dawson!P25</f>
        <v>952447.82</v>
      </c>
      <c r="E12" s="369">
        <f t="shared" si="0"/>
        <v>0.12967787915193663</v>
      </c>
      <c r="F12" s="359">
        <f t="shared" si="0"/>
        <v>0.13451936827739602</v>
      </c>
      <c r="G12" s="197">
        <f t="shared" si="1"/>
        <v>0.2816414338124037</v>
      </c>
      <c r="H12" s="355"/>
    </row>
    <row r="13" spans="1:9">
      <c r="A13" s="294" t="s">
        <v>212</v>
      </c>
      <c r="B13" s="244">
        <f>DeKalb!$N35</f>
        <v>8632888</v>
      </c>
      <c r="C13" s="242">
        <f>DeKalb!$O35</f>
        <v>8666163.2599999998</v>
      </c>
      <c r="D13" s="242">
        <f>DeKalb!P35</f>
        <v>10256412.850000001</v>
      </c>
      <c r="E13" s="369">
        <f t="shared" si="0"/>
        <v>3.8544760455596987E-3</v>
      </c>
      <c r="F13" s="359">
        <f t="shared" si="0"/>
        <v>0.18350099603362444</v>
      </c>
      <c r="G13" s="197">
        <f t="shared" si="1"/>
        <v>0.18806277227273208</v>
      </c>
      <c r="H13" s="355"/>
    </row>
    <row r="14" spans="1:9">
      <c r="A14" s="294" t="s">
        <v>152</v>
      </c>
      <c r="B14" s="244">
        <f>Douglas!$N26</f>
        <v>2169327.54</v>
      </c>
      <c r="C14" s="242">
        <f>Douglas!$O26</f>
        <v>2306700.65</v>
      </c>
      <c r="D14" s="242">
        <f>Douglas!P26</f>
        <v>2658347.4300000002</v>
      </c>
      <c r="E14" s="369">
        <f t="shared" si="0"/>
        <v>6.3325204454832973E-2</v>
      </c>
      <c r="F14" s="359">
        <f t="shared" si="0"/>
        <v>0.15244578007987308</v>
      </c>
      <c r="G14" s="197">
        <f t="shared" si="1"/>
        <v>0.22542464472654053</v>
      </c>
      <c r="H14" s="355"/>
    </row>
    <row r="15" spans="1:9">
      <c r="A15" s="294" t="s">
        <v>193</v>
      </c>
      <c r="B15" s="244">
        <f>Fayette!$N27</f>
        <v>2277858.75</v>
      </c>
      <c r="C15" s="242">
        <f>Fayette!$O27</f>
        <v>2783738.75</v>
      </c>
      <c r="D15" s="242">
        <f>Fayette!P27</f>
        <v>2590708.56</v>
      </c>
      <c r="E15" s="369">
        <f t="shared" si="0"/>
        <v>0.22208576365852362</v>
      </c>
      <c r="F15" s="359">
        <f t="shared" si="0"/>
        <v>-6.9342063798192244E-2</v>
      </c>
      <c r="G15" s="197">
        <f t="shared" si="1"/>
        <v>0.13734381466805176</v>
      </c>
      <c r="H15" s="355"/>
    </row>
    <row r="16" spans="1:9">
      <c r="A16" s="294" t="s">
        <v>153</v>
      </c>
      <c r="B16" s="244">
        <f>Forsyth!$N24</f>
        <v>3445447.87</v>
      </c>
      <c r="C16" s="242">
        <f>Forsyth!$O24</f>
        <v>3732197.35</v>
      </c>
      <c r="D16" s="242">
        <f>Forsyth!P24</f>
        <v>4415180.63</v>
      </c>
      <c r="E16" s="369">
        <f t="shared" si="0"/>
        <v>8.3225603990926142E-2</v>
      </c>
      <c r="F16" s="359">
        <f t="shared" si="0"/>
        <v>0.18299763274843966</v>
      </c>
      <c r="G16" s="197">
        <f t="shared" si="1"/>
        <v>0.28145332525376437</v>
      </c>
      <c r="H16" s="355"/>
    </row>
    <row r="17" spans="1:8">
      <c r="A17" s="294" t="s">
        <v>173</v>
      </c>
      <c r="B17" s="244">
        <f>Fulton!$N37</f>
        <v>8639629.8200000003</v>
      </c>
      <c r="C17" s="242">
        <f>Fulton!$O37</f>
        <v>8608193.4900000002</v>
      </c>
      <c r="D17" s="242">
        <f>Fulton!P37</f>
        <v>9953944.1199999992</v>
      </c>
      <c r="E17" s="369">
        <f t="shared" si="0"/>
        <v>-3.6386200167080854E-3</v>
      </c>
      <c r="F17" s="359">
        <f t="shared" si="0"/>
        <v>0.15633368738322806</v>
      </c>
      <c r="G17" s="197">
        <f t="shared" si="1"/>
        <v>0.15212622848232157</v>
      </c>
      <c r="H17" s="355"/>
    </row>
    <row r="18" spans="1:8">
      <c r="A18" s="294" t="s">
        <v>154</v>
      </c>
      <c r="B18" s="244">
        <f>Gwinnett!$N39</f>
        <v>14406519.859999999</v>
      </c>
      <c r="C18" s="242">
        <f>Gwinnett!$O39</f>
        <v>15416852.949999999</v>
      </c>
      <c r="D18" s="242">
        <f>Gwinnett!P39</f>
        <v>17970090.57</v>
      </c>
      <c r="E18" s="369">
        <f t="shared" si="0"/>
        <v>7.0130267394085274E-2</v>
      </c>
      <c r="F18" s="359">
        <f t="shared" si="0"/>
        <v>0.16561341204204721</v>
      </c>
      <c r="G18" s="197">
        <f t="shared" si="1"/>
        <v>0.24735819230668807</v>
      </c>
      <c r="H18" s="355"/>
    </row>
    <row r="19" spans="1:8">
      <c r="A19" s="294" t="s">
        <v>97</v>
      </c>
      <c r="B19" s="244">
        <f>Henry!$N28</f>
        <v>3244877.32</v>
      </c>
      <c r="C19" s="242">
        <f>Henry!$O28</f>
        <v>3817142.63</v>
      </c>
      <c r="D19" s="242">
        <f>Henry!P28</f>
        <v>4297398.6100000003</v>
      </c>
      <c r="E19" s="369">
        <f t="shared" si="0"/>
        <v>0.17635961349688256</v>
      </c>
      <c r="F19" s="359">
        <f t="shared" si="0"/>
        <v>0.12581557110953448</v>
      </c>
      <c r="G19" s="197">
        <f t="shared" si="1"/>
        <v>0.32436397009918405</v>
      </c>
      <c r="H19" s="355"/>
    </row>
    <row r="20" spans="1:8">
      <c r="A20" s="294" t="s">
        <v>155</v>
      </c>
      <c r="B20" s="244">
        <f>Newton!$N28</f>
        <v>1189430.2</v>
      </c>
      <c r="C20" s="242">
        <f>Newton!$O28</f>
        <v>1365230.63</v>
      </c>
      <c r="D20" s="242">
        <f>Newton!P28</f>
        <v>1534189.31</v>
      </c>
      <c r="E20" s="369">
        <f t="shared" si="0"/>
        <v>0.14780222496452497</v>
      </c>
      <c r="F20" s="359">
        <f t="shared" si="0"/>
        <v>0.12375834257395776</v>
      </c>
      <c r="G20" s="197">
        <f t="shared" si="1"/>
        <v>0.28985232592883559</v>
      </c>
      <c r="H20" s="355"/>
    </row>
    <row r="21" spans="1:8">
      <c r="A21" s="294" t="s">
        <v>156</v>
      </c>
      <c r="B21" s="240">
        <f>Paulding!$N25</f>
        <v>1567180.32</v>
      </c>
      <c r="C21" s="98">
        <f>Paulding!$O25</f>
        <v>1845127.18</v>
      </c>
      <c r="D21" s="98">
        <f>Paulding!P25</f>
        <v>2131238.13</v>
      </c>
      <c r="E21" s="369">
        <f t="shared" si="0"/>
        <v>0.17735474115703537</v>
      </c>
      <c r="F21" s="359">
        <f t="shared" si="0"/>
        <v>0.15506299679570054</v>
      </c>
      <c r="G21" s="197">
        <f t="shared" si="1"/>
        <v>0.35991889561247159</v>
      </c>
      <c r="H21" s="355"/>
    </row>
    <row r="22" spans="1:8">
      <c r="A22" s="294" t="s">
        <v>157</v>
      </c>
      <c r="B22" s="240">
        <f>Pike!$N24</f>
        <v>132457.13</v>
      </c>
      <c r="C22" s="98">
        <f>Pike!$O24</f>
        <v>154451.59</v>
      </c>
      <c r="D22" s="98">
        <f>Pike!P24</f>
        <v>199863.34</v>
      </c>
      <c r="E22" s="369">
        <f t="shared" si="0"/>
        <v>0.16604964942242059</v>
      </c>
      <c r="F22" s="359">
        <f t="shared" si="0"/>
        <v>0.29401931051664798</v>
      </c>
      <c r="G22" s="197">
        <f t="shared" si="1"/>
        <v>0.50889076337377981</v>
      </c>
      <c r="H22" s="355"/>
    </row>
    <row r="23" spans="1:8">
      <c r="A23" s="294" t="s">
        <v>158</v>
      </c>
      <c r="B23" s="240">
        <f>Rockdale!$N24</f>
        <v>1477011.39</v>
      </c>
      <c r="C23" s="98">
        <f>Rockdale!$O24</f>
        <v>1589220.14</v>
      </c>
      <c r="D23" s="98">
        <f>Rockdale!P24</f>
        <v>1771314.09</v>
      </c>
      <c r="E23" s="369">
        <f t="shared" si="0"/>
        <v>7.5970131821393741E-2</v>
      </c>
      <c r="F23" s="359">
        <f t="shared" si="0"/>
        <v>0.11458069616459819</v>
      </c>
      <c r="G23" s="197">
        <f t="shared" si="1"/>
        <v>0.19925553857780354</v>
      </c>
      <c r="H23" s="355"/>
    </row>
    <row r="24" spans="1:8">
      <c r="A24" s="294" t="s">
        <v>202</v>
      </c>
      <c r="B24" s="240">
        <f>Spalding!$N26</f>
        <v>855148.03</v>
      </c>
      <c r="C24" s="98">
        <f>Spalding!$O26</f>
        <v>916540.81</v>
      </c>
      <c r="D24" s="98">
        <f>Spalding!P26</f>
        <v>1030498.12</v>
      </c>
      <c r="E24" s="369">
        <f t="shared" si="0"/>
        <v>7.1791991381889783E-2</v>
      </c>
      <c r="F24" s="359">
        <f t="shared" si="0"/>
        <v>0.12433413630539805</v>
      </c>
      <c r="G24" s="197">
        <f t="shared" si="1"/>
        <v>0.20505232292939968</v>
      </c>
      <c r="H24" s="355"/>
    </row>
    <row r="25" spans="1:8" ht="15.75" thickBot="1">
      <c r="A25" s="379" t="s">
        <v>159</v>
      </c>
      <c r="B25" s="241">
        <f>Walton!$N27</f>
        <v>1144046.94</v>
      </c>
      <c r="C25" s="101">
        <f>Walton!$O27</f>
        <v>1234635.1100000001</v>
      </c>
      <c r="D25" s="101">
        <f>Walton!P27</f>
        <v>1511641.12</v>
      </c>
      <c r="E25" s="370">
        <f t="shared" si="0"/>
        <v>7.918221432417813E-2</v>
      </c>
      <c r="F25" s="371">
        <f t="shared" si="0"/>
        <v>0.22436265399904268</v>
      </c>
      <c r="G25" s="372">
        <f t="shared" si="1"/>
        <v>0.32131040007851441</v>
      </c>
      <c r="H25" s="355"/>
    </row>
    <row r="26" spans="1:8" ht="15.75" thickBot="1"/>
    <row r="27" spans="1:8" ht="15.75" thickBot="1">
      <c r="B27" s="79">
        <f>SUM(B5:B26)</f>
        <v>81149024.579999983</v>
      </c>
      <c r="C27" s="77">
        <f>SUM(C5:C26)</f>
        <v>84610441.689999998</v>
      </c>
      <c r="D27" s="346">
        <f>SUM(D5:D26)</f>
        <v>99094821.62000002</v>
      </c>
      <c r="E27" s="360">
        <f t="shared" ref="E27" si="2">(C27-B27)/B27</f>
        <v>4.2655067364212242E-2</v>
      </c>
      <c r="F27" s="361">
        <f>(D27-C27)/C27</f>
        <v>0.17118903578199748</v>
      </c>
      <c r="G27" s="362">
        <f>(D27-B27)/B27</f>
        <v>0.22114618299950539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17" priority="1" operator="greaterThan">
      <formula>0</formula>
    </cfRule>
  </conditionalFormatting>
  <conditionalFormatting sqref="E5:G25">
    <cfRule type="cellIs" dxfId="16" priority="5" operator="lessThan">
      <formula>-0.1</formula>
    </cfRule>
    <cfRule type="cellIs" dxfId="15" priority="6" operator="between">
      <formula>-0.1</formula>
      <formula>0</formula>
    </cfRule>
  </conditionalFormatting>
  <conditionalFormatting sqref="E5:G25">
    <cfRule type="cellIs" dxfId="14" priority="4" operator="greaterThan">
      <formula>0</formula>
    </cfRule>
  </conditionalFormatting>
  <conditionalFormatting sqref="E27:G27">
    <cfRule type="cellIs" dxfId="13" priority="2" operator="lessThan">
      <formula>-0.1</formula>
    </cfRule>
    <cfRule type="cellIs" dxfId="12" priority="3" operator="between">
      <formula>-0.1</formula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19F03-D6C0-486D-8C22-16F00A878130}">
  <sheetPr>
    <tabColor theme="8" tint="-0.249977111117893"/>
  </sheetPr>
  <dimension ref="A1:I29"/>
  <sheetViews>
    <sheetView showGridLines="0" workbookViewId="0"/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528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396</v>
      </c>
      <c r="C4" s="357" t="s">
        <v>397</v>
      </c>
      <c r="D4" s="358" t="s">
        <v>476</v>
      </c>
      <c r="E4" s="363" t="s">
        <v>477</v>
      </c>
      <c r="F4" s="364" t="s">
        <v>478</v>
      </c>
      <c r="G4" s="365" t="s">
        <v>479</v>
      </c>
      <c r="H4" s="354"/>
    </row>
    <row r="5" spans="1:9">
      <c r="A5" s="378" t="s">
        <v>171</v>
      </c>
      <c r="B5" s="239">
        <f>Atlanta!$N18</f>
        <v>5537877.6900000004</v>
      </c>
      <c r="C5" s="245">
        <f>Atlanta!$O18</f>
        <v>4763575.24</v>
      </c>
      <c r="D5" s="245">
        <f>Atlanta!P18</f>
        <v>6099678.3399999999</v>
      </c>
      <c r="E5" s="366">
        <f>(C5-B5)/B5</f>
        <v>-0.13981934837567714</v>
      </c>
      <c r="F5" s="367">
        <f>(D5-C5)/C5</f>
        <v>0.28048325736112434</v>
      </c>
      <c r="G5" s="368">
        <f>(D5-B5)/B5</f>
        <v>0.10144692271092744</v>
      </c>
      <c r="H5" s="355"/>
    </row>
    <row r="6" spans="1:9">
      <c r="A6" s="294" t="s">
        <v>145</v>
      </c>
      <c r="B6" s="244">
        <f>Barrow!$N31</f>
        <v>1061556.67</v>
      </c>
      <c r="C6" s="242">
        <f>Barrow!$O31</f>
        <v>1197537.68</v>
      </c>
      <c r="D6" s="242">
        <f>Barrow!P31</f>
        <v>1447654.21</v>
      </c>
      <c r="E6" s="369">
        <f t="shared" ref="E6:F25" si="0">(C6-B6)/B6</f>
        <v>0.12809585568333343</v>
      </c>
      <c r="F6" s="359">
        <f t="shared" si="0"/>
        <v>0.20885900642391481</v>
      </c>
      <c r="G6" s="197">
        <f t="shared" ref="G6:G25" si="1">(D6-B6)/B6</f>
        <v>0.36370883525229047</v>
      </c>
      <c r="H6" s="355"/>
    </row>
    <row r="7" spans="1:9">
      <c r="A7" s="294" t="s">
        <v>146</v>
      </c>
      <c r="B7" s="244">
        <f>Carroll!$N32</f>
        <v>1627819.24</v>
      </c>
      <c r="C7" s="242">
        <f>Carroll!$O32</f>
        <v>1921564.43</v>
      </c>
      <c r="D7" s="242">
        <f>Carroll!P32</f>
        <v>2128368.9700000002</v>
      </c>
      <c r="E7" s="369">
        <f t="shared" si="0"/>
        <v>0.18045319945966479</v>
      </c>
      <c r="F7" s="359">
        <f t="shared" si="0"/>
        <v>0.10762300590670294</v>
      </c>
      <c r="G7" s="197">
        <f t="shared" si="1"/>
        <v>0.30749712111769867</v>
      </c>
      <c r="H7" s="355"/>
    </row>
    <row r="8" spans="1:9">
      <c r="A8" s="294" t="s">
        <v>147</v>
      </c>
      <c r="B8" s="244">
        <f>Cherokee!$N31</f>
        <v>3680898.63</v>
      </c>
      <c r="C8" s="242">
        <f>Cherokee!$O31</f>
        <v>4485633.91</v>
      </c>
      <c r="D8" s="242">
        <f>Cherokee!P31</f>
        <v>4799647.51</v>
      </c>
      <c r="E8" s="369">
        <f t="shared" si="0"/>
        <v>0.21862467861550436</v>
      </c>
      <c r="F8" s="359">
        <f t="shared" si="0"/>
        <v>7.0004286194635001E-2</v>
      </c>
      <c r="G8" s="197">
        <f t="shared" si="1"/>
        <v>0.30393362938114921</v>
      </c>
      <c r="H8" s="355"/>
    </row>
    <row r="9" spans="1:9">
      <c r="A9" s="294" t="s">
        <v>148</v>
      </c>
      <c r="B9" s="244">
        <f>Clayton!$N31</f>
        <v>4231379.5199999996</v>
      </c>
      <c r="C9" s="242">
        <f>Clayton!$O31</f>
        <v>6142413.6200000001</v>
      </c>
      <c r="D9" s="242">
        <f>Clayton!P31</f>
        <v>4909692.84</v>
      </c>
      <c r="E9" s="369">
        <f t="shared" si="0"/>
        <v>0.45163382083013931</v>
      </c>
      <c r="F9" s="359">
        <f t="shared" si="0"/>
        <v>-0.2006899659095247</v>
      </c>
      <c r="G9" s="197">
        <f t="shared" si="1"/>
        <v>0.16030547881462553</v>
      </c>
      <c r="H9" s="355"/>
    </row>
    <row r="10" spans="1:9">
      <c r="A10" s="294" t="s">
        <v>149</v>
      </c>
      <c r="B10" s="244">
        <f>Cobb!$N30</f>
        <v>13109856.49</v>
      </c>
      <c r="C10" s="242">
        <f>Cobb!$O30</f>
        <v>13985004.460000001</v>
      </c>
      <c r="D10" s="242">
        <f>Cobb!P30</f>
        <v>17394498.98</v>
      </c>
      <c r="E10" s="369">
        <f t="shared" si="0"/>
        <v>6.6754961861523826E-2</v>
      </c>
      <c r="F10" s="359">
        <f t="shared" si="0"/>
        <v>0.24379645567878491</v>
      </c>
      <c r="G10" s="197">
        <f t="shared" si="1"/>
        <v>0.3268260406411207</v>
      </c>
      <c r="H10" s="355"/>
    </row>
    <row r="11" spans="1:9">
      <c r="A11" s="294" t="s">
        <v>150</v>
      </c>
      <c r="B11" s="244">
        <f>Coweta!$N32</f>
        <v>2070104.64</v>
      </c>
      <c r="C11" s="242">
        <f>Coweta!$O32</f>
        <v>2652024.4700000002</v>
      </c>
      <c r="D11" s="242">
        <f>Coweta!P32</f>
        <v>2896057.2</v>
      </c>
      <c r="E11" s="369">
        <f t="shared" si="0"/>
        <v>0.28110648068495725</v>
      </c>
      <c r="F11" s="359">
        <f t="shared" si="0"/>
        <v>9.2017525765891575E-2</v>
      </c>
      <c r="G11" s="197">
        <f t="shared" si="1"/>
        <v>0.39899072928023599</v>
      </c>
      <c r="H11" s="355"/>
    </row>
    <row r="12" spans="1:9">
      <c r="A12" s="294" t="s">
        <v>151</v>
      </c>
      <c r="B12" s="244">
        <f>Dawson!$N26</f>
        <v>762365.06</v>
      </c>
      <c r="C12" s="242">
        <f>Dawson!$O26</f>
        <v>876561.15</v>
      </c>
      <c r="D12" s="242">
        <f>Dawson!P26</f>
        <v>972562.61</v>
      </c>
      <c r="E12" s="369">
        <f t="shared" si="0"/>
        <v>0.14979187267580174</v>
      </c>
      <c r="F12" s="359">
        <f t="shared" si="0"/>
        <v>0.10952055084804975</v>
      </c>
      <c r="G12" s="197">
        <f t="shared" si="1"/>
        <v>0.27571771193186623</v>
      </c>
      <c r="H12" s="355"/>
    </row>
    <row r="13" spans="1:9">
      <c r="A13" s="294" t="s">
        <v>212</v>
      </c>
      <c r="B13" s="244">
        <f>DeKalb!$N36</f>
        <v>8546554.3399999999</v>
      </c>
      <c r="C13" s="242">
        <f>DeKalb!$O36</f>
        <v>8608177.9900000002</v>
      </c>
      <c r="D13" s="242">
        <f>DeKalb!P36</f>
        <v>9900201.4700000007</v>
      </c>
      <c r="E13" s="369">
        <f t="shared" si="0"/>
        <v>7.2103502240179257E-3</v>
      </c>
      <c r="F13" s="359">
        <f t="shared" si="0"/>
        <v>0.15009256099268928</v>
      </c>
      <c r="G13" s="197">
        <f t="shared" si="1"/>
        <v>0.15838513114748426</v>
      </c>
      <c r="H13" s="355"/>
    </row>
    <row r="14" spans="1:9">
      <c r="A14" s="294" t="s">
        <v>152</v>
      </c>
      <c r="B14" s="244">
        <f>Douglas!$N27</f>
        <v>2193158.48</v>
      </c>
      <c r="C14" s="242">
        <f>Douglas!$O27</f>
        <v>2444229.96</v>
      </c>
      <c r="D14" s="242">
        <f>Douglas!P27</f>
        <v>2725845.23</v>
      </c>
      <c r="E14" s="369">
        <f t="shared" si="0"/>
        <v>0.1144794059752581</v>
      </c>
      <c r="F14" s="359">
        <f t="shared" si="0"/>
        <v>0.11521635632025394</v>
      </c>
      <c r="G14" s="197">
        <f t="shared" si="1"/>
        <v>0.2428856623256884</v>
      </c>
      <c r="H14" s="355"/>
    </row>
    <row r="15" spans="1:9">
      <c r="A15" s="294" t="s">
        <v>193</v>
      </c>
      <c r="B15" s="244">
        <f>Fayette!$N28</f>
        <v>2173130.5699999998</v>
      </c>
      <c r="C15" s="242">
        <f>Fayette!$O28</f>
        <v>2451792.66</v>
      </c>
      <c r="D15" s="242">
        <f>Fayette!P28</f>
        <v>2647935.98</v>
      </c>
      <c r="E15" s="369">
        <f t="shared" si="0"/>
        <v>0.12823071648198311</v>
      </c>
      <c r="F15" s="359">
        <f t="shared" si="0"/>
        <v>7.9999962150143572E-2</v>
      </c>
      <c r="G15" s="197">
        <f t="shared" si="1"/>
        <v>0.21848913109717111</v>
      </c>
      <c r="H15" s="355"/>
    </row>
    <row r="16" spans="1:9">
      <c r="A16" s="294" t="s">
        <v>153</v>
      </c>
      <c r="B16" s="244">
        <f>Forsyth!$N25</f>
        <v>3420918.23</v>
      </c>
      <c r="C16" s="242">
        <f>Forsyth!$O25</f>
        <v>4325365.3099999996</v>
      </c>
      <c r="D16" s="242">
        <f>Forsyth!P25</f>
        <v>4471901.59</v>
      </c>
      <c r="E16" s="369">
        <f t="shared" si="0"/>
        <v>0.26438722564847733</v>
      </c>
      <c r="F16" s="359">
        <f t="shared" si="0"/>
        <v>3.3878359282444113E-2</v>
      </c>
      <c r="G16" s="197">
        <f t="shared" si="1"/>
        <v>0.30722259035112914</v>
      </c>
      <c r="H16" s="355"/>
    </row>
    <row r="17" spans="1:8">
      <c r="A17" s="294" t="s">
        <v>173</v>
      </c>
      <c r="B17" s="244">
        <f>Fulton!$N38</f>
        <v>8536153</v>
      </c>
      <c r="C17" s="242">
        <f>Fulton!$O38</f>
        <v>9472301.2700000014</v>
      </c>
      <c r="D17" s="242">
        <f>Fulton!P38</f>
        <v>10081698.329999998</v>
      </c>
      <c r="E17" s="369">
        <f t="shared" si="0"/>
        <v>0.10966863761696884</v>
      </c>
      <c r="F17" s="359">
        <f t="shared" si="0"/>
        <v>6.4334636603043421E-2</v>
      </c>
      <c r="G17" s="197">
        <f t="shared" si="1"/>
        <v>0.1810587661678508</v>
      </c>
      <c r="H17" s="355"/>
    </row>
    <row r="18" spans="1:8">
      <c r="A18" s="294" t="s">
        <v>154</v>
      </c>
      <c r="B18" s="244">
        <f>Gwinnett!$N40</f>
        <v>14048735.34</v>
      </c>
      <c r="C18" s="242">
        <f>Gwinnett!$O40</f>
        <v>15641472.66</v>
      </c>
      <c r="D18" s="242">
        <f>Gwinnett!P40</f>
        <v>17293162.350000001</v>
      </c>
      <c r="E18" s="369">
        <f t="shared" si="0"/>
        <v>0.1133722916300593</v>
      </c>
      <c r="F18" s="359">
        <f t="shared" si="0"/>
        <v>0.10559681469276699</v>
      </c>
      <c r="G18" s="197">
        <f t="shared" si="1"/>
        <v>0.23094085919338</v>
      </c>
      <c r="H18" s="355"/>
    </row>
    <row r="19" spans="1:8">
      <c r="A19" s="294" t="s">
        <v>97</v>
      </c>
      <c r="B19" s="244">
        <f>Henry!$N29</f>
        <v>3200934.69</v>
      </c>
      <c r="C19" s="242">
        <f>Henry!$O29</f>
        <v>4010795.98</v>
      </c>
      <c r="D19" s="242">
        <f>Henry!P29</f>
        <v>4301280.74</v>
      </c>
      <c r="E19" s="369">
        <f t="shared" si="0"/>
        <v>0.25300775193260816</v>
      </c>
      <c r="F19" s="359">
        <f t="shared" si="0"/>
        <v>7.2425713361765218E-2</v>
      </c>
      <c r="G19" s="197">
        <f t="shared" si="1"/>
        <v>0.34375773221414907</v>
      </c>
      <c r="H19" s="355"/>
    </row>
    <row r="20" spans="1:8">
      <c r="A20" s="294" t="s">
        <v>155</v>
      </c>
      <c r="B20" s="244">
        <f>Newton!$N29</f>
        <v>1169247.01</v>
      </c>
      <c r="C20" s="242">
        <f>Newton!$O29</f>
        <v>1323698.1100000001</v>
      </c>
      <c r="D20" s="242">
        <f>Newton!P29</f>
        <v>1542007.01</v>
      </c>
      <c r="E20" s="369">
        <f t="shared" si="0"/>
        <v>0.13209450071632006</v>
      </c>
      <c r="F20" s="359">
        <f t="shared" si="0"/>
        <v>0.16492348092874431</v>
      </c>
      <c r="G20" s="197">
        <f t="shared" si="1"/>
        <v>0.31880346651474439</v>
      </c>
      <c r="H20" s="355"/>
    </row>
    <row r="21" spans="1:8">
      <c r="A21" s="294" t="s">
        <v>156</v>
      </c>
      <c r="B21" s="240">
        <f>Paulding!$N26</f>
        <v>1560852.75</v>
      </c>
      <c r="C21" s="98">
        <f>Paulding!$O26</f>
        <v>1879728.41</v>
      </c>
      <c r="D21" s="98">
        <f>Paulding!P26</f>
        <v>2198156.89</v>
      </c>
      <c r="E21" s="369">
        <f t="shared" si="0"/>
        <v>0.20429579920335209</v>
      </c>
      <c r="F21" s="359">
        <f t="shared" si="0"/>
        <v>0.16940132324754309</v>
      </c>
      <c r="G21" s="197">
        <f t="shared" si="1"/>
        <v>0.40830510116985741</v>
      </c>
      <c r="H21" s="355"/>
    </row>
    <row r="22" spans="1:8">
      <c r="A22" s="294" t="s">
        <v>157</v>
      </c>
      <c r="B22" s="240">
        <f>Pike!$N25</f>
        <v>112842.05</v>
      </c>
      <c r="C22" s="98">
        <f>Pike!$O25</f>
        <v>156265.12</v>
      </c>
      <c r="D22" s="98">
        <f>Pike!P25</f>
        <v>167986.38</v>
      </c>
      <c r="E22" s="369">
        <f t="shared" si="0"/>
        <v>0.3848128423756923</v>
      </c>
      <c r="F22" s="359">
        <f t="shared" si="0"/>
        <v>7.5008805547904803E-2</v>
      </c>
      <c r="G22" s="197">
        <f t="shared" si="1"/>
        <v>0.48868599958969194</v>
      </c>
      <c r="H22" s="355"/>
    </row>
    <row r="23" spans="1:8">
      <c r="A23" s="294" t="s">
        <v>158</v>
      </c>
      <c r="B23" s="240">
        <f>Rockdale!$N25</f>
        <v>1440754.64</v>
      </c>
      <c r="C23" s="98">
        <f>Rockdale!$O25</f>
        <v>1778377.51</v>
      </c>
      <c r="D23" s="98">
        <f>Rockdale!P25</f>
        <v>1764399.11</v>
      </c>
      <c r="E23" s="369">
        <f t="shared" si="0"/>
        <v>0.23433752050939091</v>
      </c>
      <c r="F23" s="359">
        <f t="shared" si="0"/>
        <v>-7.8601983669934657E-3</v>
      </c>
      <c r="G23" s="197">
        <f t="shared" si="1"/>
        <v>0.22463538274636424</v>
      </c>
      <c r="H23" s="355"/>
    </row>
    <row r="24" spans="1:8">
      <c r="A24" s="294" t="s">
        <v>202</v>
      </c>
      <c r="B24" s="240">
        <f>Spalding!$N27</f>
        <v>844365.83</v>
      </c>
      <c r="C24" s="98">
        <f>Spalding!$O27</f>
        <v>1027950.5</v>
      </c>
      <c r="D24" s="98">
        <f>Spalding!P27</f>
        <v>1016975.81</v>
      </c>
      <c r="E24" s="369">
        <f t="shared" si="0"/>
        <v>0.21742313992028792</v>
      </c>
      <c r="F24" s="359">
        <f t="shared" si="0"/>
        <v>-1.0676282564189564E-2</v>
      </c>
      <c r="G24" s="197">
        <f t="shared" si="1"/>
        <v>0.20442558647831605</v>
      </c>
      <c r="H24" s="355"/>
    </row>
    <row r="25" spans="1:8" ht="15.75" thickBot="1">
      <c r="A25" s="379" t="s">
        <v>159</v>
      </c>
      <c r="B25" s="241">
        <f>Walton!$N28</f>
        <v>1105965.05</v>
      </c>
      <c r="C25" s="101">
        <f>Walton!$O28</f>
        <v>1239127.05</v>
      </c>
      <c r="D25" s="101">
        <f>Walton!P28</f>
        <v>1544412.55</v>
      </c>
      <c r="E25" s="370">
        <f t="shared" si="0"/>
        <v>0.12040344312869561</v>
      </c>
      <c r="F25" s="371">
        <f t="shared" si="0"/>
        <v>0.24637142736896914</v>
      </c>
      <c r="G25" s="372">
        <f t="shared" si="1"/>
        <v>0.39643883864141999</v>
      </c>
      <c r="H25" s="355"/>
    </row>
    <row r="26" spans="1:8" ht="15.75" thickBot="1"/>
    <row r="27" spans="1:8" ht="15.75" thickBot="1">
      <c r="B27" s="79">
        <f>SUM(B5:B26)</f>
        <v>80435469.919999987</v>
      </c>
      <c r="C27" s="77">
        <f>SUM(C5:C26)</f>
        <v>90383597.490000024</v>
      </c>
      <c r="D27" s="346">
        <f>SUM(D5:D26)</f>
        <v>100304124.09999998</v>
      </c>
      <c r="E27" s="360">
        <f t="shared" ref="E27" si="2">(C27-B27)/B27</f>
        <v>0.12367836701761435</v>
      </c>
      <c r="F27" s="361">
        <f>(D27-C27)/C27</f>
        <v>0.10976025391219413</v>
      </c>
      <c r="G27" s="362">
        <f>(D27-B27)/B27</f>
        <v>0.24701358989710737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11" priority="1" operator="greaterThan">
      <formula>0</formula>
    </cfRule>
  </conditionalFormatting>
  <conditionalFormatting sqref="E5:G25">
    <cfRule type="cellIs" dxfId="10" priority="5" operator="lessThan">
      <formula>-0.1</formula>
    </cfRule>
    <cfRule type="cellIs" dxfId="9" priority="6" operator="between">
      <formula>-0.1</formula>
      <formula>0</formula>
    </cfRule>
  </conditionalFormatting>
  <conditionalFormatting sqref="E5:G25">
    <cfRule type="cellIs" dxfId="8" priority="4" operator="greaterThan">
      <formula>0</formula>
    </cfRule>
  </conditionalFormatting>
  <conditionalFormatting sqref="E27:G27">
    <cfRule type="cellIs" dxfId="7" priority="2" operator="lessThan">
      <formula>-0.1</formula>
    </cfRule>
    <cfRule type="cellIs" dxfId="6" priority="3" operator="between">
      <formula>-0.1</formula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1EB1-BF7E-4364-A616-31AF0A9BB24A}">
  <dimension ref="A1:D32"/>
  <sheetViews>
    <sheetView showGridLines="0" workbookViewId="0">
      <selection activeCell="B7" sqref="B7"/>
    </sheetView>
  </sheetViews>
  <sheetFormatPr defaultRowHeight="15"/>
  <cols>
    <col min="1" max="1" width="16.85546875" customWidth="1"/>
    <col min="2" max="3" width="25.140625" customWidth="1"/>
    <col min="4" max="4" width="22.85546875" customWidth="1"/>
  </cols>
  <sheetData>
    <row r="1" spans="1:4" s="60" customFormat="1" ht="23.25">
      <c r="A1" s="58" t="s">
        <v>168</v>
      </c>
    </row>
    <row r="3" spans="1:4">
      <c r="A3" s="2"/>
      <c r="B3" s="443" t="s">
        <v>161</v>
      </c>
      <c r="C3" s="444"/>
      <c r="D3" s="2"/>
    </row>
    <row r="4" spans="1:4" ht="30">
      <c r="A4" s="44" t="s">
        <v>162</v>
      </c>
      <c r="B4" s="55">
        <v>2015</v>
      </c>
      <c r="C4" s="55">
        <v>2019</v>
      </c>
      <c r="D4" s="54" t="s">
        <v>160</v>
      </c>
    </row>
    <row r="5" spans="1:4" s="60" customFormat="1">
      <c r="A5" s="69" t="s">
        <v>171</v>
      </c>
      <c r="B5" s="31">
        <f>Barrow!J33</f>
        <v>0</v>
      </c>
      <c r="C5" s="31">
        <f>Barrow!N33</f>
        <v>0</v>
      </c>
      <c r="D5" s="59">
        <f>Barrow!P35</f>
        <v>0</v>
      </c>
    </row>
    <row r="6" spans="1:4">
      <c r="A6" s="27" t="s">
        <v>145</v>
      </c>
      <c r="B6" s="31">
        <f>Barrow!J34</f>
        <v>9445661.4799999986</v>
      </c>
      <c r="C6" s="31">
        <f>Barrow!N34</f>
        <v>12290913.16</v>
      </c>
      <c r="D6" s="59" t="e">
        <f>Barrow!#REF!</f>
        <v>#REF!</v>
      </c>
    </row>
    <row r="7" spans="1:4">
      <c r="A7" s="27" t="s">
        <v>146</v>
      </c>
      <c r="B7" s="31">
        <f>Carroll!J35</f>
        <v>15914083.84</v>
      </c>
      <c r="C7" s="31">
        <f>Carroll!N35</f>
        <v>19605983.27</v>
      </c>
      <c r="D7" s="59">
        <f>Carroll!F37</f>
        <v>4.6446018902948048E-2</v>
      </c>
    </row>
    <row r="8" spans="1:4">
      <c r="A8" s="27" t="s">
        <v>147</v>
      </c>
      <c r="B8" s="31">
        <f>Cherokee!J34</f>
        <v>34217294.719999999</v>
      </c>
      <c r="C8" s="31">
        <f>Cherokee!N34</f>
        <v>43881354.609999999</v>
      </c>
      <c r="D8" s="59">
        <f>Cherokee!F36</f>
        <v>3.2928466843117198E-2</v>
      </c>
    </row>
    <row r="9" spans="1:4">
      <c r="A9" s="27" t="s">
        <v>148</v>
      </c>
      <c r="B9" s="31">
        <f>Clayton!J34</f>
        <v>43825920.769999996</v>
      </c>
      <c r="C9" s="31">
        <f>Clayton!N34</f>
        <v>51222676.309999995</v>
      </c>
      <c r="D9" s="59">
        <f>Clayton!F36</f>
        <v>8.5854802426029719E-2</v>
      </c>
    </row>
    <row r="10" spans="1:4">
      <c r="A10" s="27" t="s">
        <v>149</v>
      </c>
      <c r="B10" s="31">
        <f>Cobb!J33</f>
        <v>137642793.44</v>
      </c>
      <c r="C10" s="31">
        <f>Cobb!N33</f>
        <v>158352575.74000001</v>
      </c>
      <c r="D10" s="59">
        <f>Cobb!F35</f>
        <v>3.8405199382248713E-2</v>
      </c>
    </row>
    <row r="11" spans="1:4">
      <c r="A11" s="27" t="s">
        <v>150</v>
      </c>
      <c r="B11" s="31">
        <f>Coweta!B35</f>
        <v>20966461</v>
      </c>
      <c r="C11" s="31">
        <f>Coweta!F35</f>
        <v>19650518.010000002</v>
      </c>
      <c r="D11" s="59">
        <f>Coweta!F37</f>
        <v>4.0097586486369324E-2</v>
      </c>
    </row>
    <row r="12" spans="1:4">
      <c r="A12" s="27" t="s">
        <v>151</v>
      </c>
      <c r="B12" s="31">
        <f>Dawson!B29</f>
        <v>6473111.0300000003</v>
      </c>
      <c r="C12" s="31">
        <f>Dawson!F29</f>
        <v>6023004.5999999996</v>
      </c>
      <c r="D12" s="59">
        <f>Dawson!F31</f>
        <v>6.1463007124270511E-2</v>
      </c>
    </row>
    <row r="13" spans="1:4" s="60" customFormat="1">
      <c r="A13" s="27" t="s">
        <v>172</v>
      </c>
      <c r="B13" s="31">
        <v>0</v>
      </c>
      <c r="C13" s="31">
        <v>0</v>
      </c>
      <c r="D13" s="59">
        <v>0</v>
      </c>
    </row>
    <row r="14" spans="1:4">
      <c r="A14" s="27" t="s">
        <v>152</v>
      </c>
      <c r="B14" s="31">
        <f>Douglas!B30</f>
        <v>17850915.280000001</v>
      </c>
      <c r="C14" s="31">
        <f>Douglas!F30</f>
        <v>21469117.439999998</v>
      </c>
      <c r="D14" s="59" t="str">
        <f>Douglas!F32</f>
        <v>N/A</v>
      </c>
    </row>
    <row r="15" spans="1:4">
      <c r="A15" s="27" t="s">
        <v>163</v>
      </c>
      <c r="B15" s="31">
        <f>Fayette!E31</f>
        <v>7096869.3900000006</v>
      </c>
      <c r="C15" s="31">
        <f>Fayette!F31</f>
        <v>47000.52</v>
      </c>
      <c r="D15" s="50">
        <f>(C15-B15)/B15</f>
        <v>-0.99337728829190142</v>
      </c>
    </row>
    <row r="16" spans="1:4">
      <c r="A16" s="27" t="s">
        <v>153</v>
      </c>
      <c r="B16" s="31">
        <f>Forsyth!B28</f>
        <v>31969621.969999999</v>
      </c>
      <c r="C16" s="31">
        <f>Forsyth!F28</f>
        <v>29071380.000000007</v>
      </c>
      <c r="D16" s="59">
        <f>Forsyth!F30</f>
        <v>5.8519890049144922E-2</v>
      </c>
    </row>
    <row r="17" spans="1:4" s="60" customFormat="1">
      <c r="A17" s="27" t="s">
        <v>173</v>
      </c>
      <c r="B17" s="31">
        <v>0</v>
      </c>
      <c r="C17" s="31">
        <v>0</v>
      </c>
      <c r="D17" s="59">
        <v>0</v>
      </c>
    </row>
    <row r="18" spans="1:4">
      <c r="A18" s="27" t="s">
        <v>154</v>
      </c>
      <c r="B18" s="31">
        <f>Gwinnett!B43</f>
        <v>152168502.36999997</v>
      </c>
      <c r="C18" s="31">
        <f>Gwinnett!F43</f>
        <v>134022926.98999999</v>
      </c>
      <c r="D18" s="59">
        <f>Gwinnett!F45</f>
        <v>3.6631606219647402E-2</v>
      </c>
    </row>
    <row r="19" spans="1:4">
      <c r="A19" s="27" t="s">
        <v>97</v>
      </c>
      <c r="B19" s="31">
        <f>Henry!B32</f>
        <v>30185082.389999997</v>
      </c>
      <c r="C19" s="31">
        <f>Henry!F32</f>
        <v>28707245.490000002</v>
      </c>
      <c r="D19" s="59">
        <f>Henry!F34</f>
        <v>2.6012986348365769E-2</v>
      </c>
    </row>
    <row r="20" spans="1:4">
      <c r="A20" s="27" t="s">
        <v>155</v>
      </c>
      <c r="B20" s="31">
        <f>Newton!B32</f>
        <v>11238883.199999999</v>
      </c>
      <c r="C20" s="31">
        <f>Newton!F32</f>
        <v>10269188.029999999</v>
      </c>
      <c r="D20" s="59">
        <f>Newton!F34</f>
        <v>3.6489957529327509E-2</v>
      </c>
    </row>
    <row r="21" spans="1:4">
      <c r="A21" s="27" t="s">
        <v>156</v>
      </c>
      <c r="B21" s="31">
        <f>Paulding!B29</f>
        <v>15196216.219999999</v>
      </c>
      <c r="C21" s="31">
        <f>Paulding!F29</f>
        <v>13906500.740000002</v>
      </c>
      <c r="D21" s="59">
        <f>Paulding!F31</f>
        <v>2.183475327477731E-2</v>
      </c>
    </row>
    <row r="22" spans="1:4">
      <c r="A22" s="27" t="s">
        <v>157</v>
      </c>
      <c r="B22" s="31">
        <f>Pike!B28</f>
        <v>720443.09</v>
      </c>
      <c r="C22" s="31">
        <f>Pike!F28</f>
        <v>446973.01</v>
      </c>
      <c r="D22" s="59" t="str">
        <f>Pike!F30</f>
        <v>N/A</v>
      </c>
    </row>
    <row r="23" spans="1:4">
      <c r="A23" s="27" t="s">
        <v>158</v>
      </c>
      <c r="B23" s="31">
        <f>Rockdale!B28</f>
        <v>16789092.129999999</v>
      </c>
      <c r="C23" s="31">
        <f>Rockdale!F28</f>
        <v>13568781.029999997</v>
      </c>
      <c r="D23" s="59">
        <f>Rockdale!F30</f>
        <v>-9.6077582932298424E-3</v>
      </c>
    </row>
    <row r="24" spans="1:4">
      <c r="A24" s="27" t="s">
        <v>165</v>
      </c>
      <c r="B24" s="31">
        <f>Spalding!D30</f>
        <v>8304563.7200000007</v>
      </c>
      <c r="C24" s="31">
        <f>Spalding!F30</f>
        <v>8570764.6399999987</v>
      </c>
      <c r="D24" s="50">
        <f>((C24/B24))^0.5-1</f>
        <v>1.5900967032336899E-2</v>
      </c>
    </row>
    <row r="25" spans="1:4">
      <c r="A25" s="27" t="s">
        <v>159</v>
      </c>
      <c r="B25" s="31">
        <f>Walton!B31</f>
        <v>10574666.820000002</v>
      </c>
      <c r="C25" s="31">
        <f>Walton!F31</f>
        <v>9419330.1799999997</v>
      </c>
      <c r="D25" s="59">
        <f>Walton!F33</f>
        <v>3.569898811896436E-2</v>
      </c>
    </row>
    <row r="27" spans="1:4" s="60" customFormat="1">
      <c r="A27" s="2" t="s">
        <v>167</v>
      </c>
      <c r="B27" s="56">
        <f>SUM(B6:B25)</f>
        <v>570580182.86000001</v>
      </c>
      <c r="C27" s="56">
        <f>SUM(C6:C25)</f>
        <v>580526233.76999986</v>
      </c>
      <c r="D27" s="57">
        <f>(C27/B27)^0.25-1</f>
        <v>4.3296670347321431E-3</v>
      </c>
    </row>
    <row r="28" spans="1:4" s="60" customFormat="1"/>
    <row r="29" spans="1:4">
      <c r="A29" t="s">
        <v>164</v>
      </c>
    </row>
    <row r="30" spans="1:4">
      <c r="A30" s="60" t="s">
        <v>166</v>
      </c>
    </row>
    <row r="32" spans="1:4">
      <c r="B32" s="8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0FB42-DD7C-4EED-A78F-BF15B3F1C0D8}">
  <sheetPr>
    <tabColor theme="8" tint="-0.249977111117893"/>
  </sheetPr>
  <dimension ref="A1:I29"/>
  <sheetViews>
    <sheetView showGridLines="0" workbookViewId="0">
      <selection activeCell="I11" sqref="I11"/>
    </sheetView>
  </sheetViews>
  <sheetFormatPr defaultRowHeight="15"/>
  <cols>
    <col min="1" max="7" width="18.42578125" style="344" customWidth="1"/>
    <col min="8" max="8" width="1.7109375" style="351" customWidth="1"/>
    <col min="9" max="16384" width="9.140625" style="344"/>
  </cols>
  <sheetData>
    <row r="1" spans="1:9" ht="23.25">
      <c r="A1" s="58" t="s">
        <v>529</v>
      </c>
      <c r="B1" s="58"/>
      <c r="C1" s="58"/>
      <c r="D1" s="58"/>
      <c r="E1" s="58"/>
      <c r="F1" s="58"/>
      <c r="G1" s="58"/>
      <c r="H1" s="352"/>
      <c r="I1" s="406"/>
    </row>
    <row r="2" spans="1:9" ht="15.75" thickBot="1"/>
    <row r="3" spans="1:9" ht="15.75" customHeight="1" thickBot="1">
      <c r="A3" s="459" t="s">
        <v>139</v>
      </c>
      <c r="B3" s="457" t="s">
        <v>366</v>
      </c>
      <c r="C3" s="457"/>
      <c r="D3" s="457"/>
      <c r="E3" s="456" t="s">
        <v>406</v>
      </c>
      <c r="F3" s="457"/>
      <c r="G3" s="458"/>
      <c r="H3" s="353"/>
    </row>
    <row r="4" spans="1:9" ht="30.75" customHeight="1" thickBot="1">
      <c r="A4" s="460"/>
      <c r="B4" s="377" t="s">
        <v>412</v>
      </c>
      <c r="C4" s="357" t="s">
        <v>413</v>
      </c>
      <c r="D4" s="358" t="s">
        <v>480</v>
      </c>
      <c r="E4" s="363" t="s">
        <v>481</v>
      </c>
      <c r="F4" s="364" t="s">
        <v>482</v>
      </c>
      <c r="G4" s="365" t="s">
        <v>483</v>
      </c>
      <c r="H4" s="354"/>
    </row>
    <row r="5" spans="1:9">
      <c r="A5" s="378" t="s">
        <v>171</v>
      </c>
      <c r="B5" s="239">
        <f>Atlanta!$N19</f>
        <v>5226515.91</v>
      </c>
      <c r="C5" s="245">
        <f>Atlanta!$O19</f>
        <v>4705100.6100000003</v>
      </c>
      <c r="D5" s="245">
        <f>Atlanta!P19</f>
        <v>6411806.1199999992</v>
      </c>
      <c r="E5" s="366">
        <f>(C5-B5)/B5</f>
        <v>-9.9763457909381889E-2</v>
      </c>
      <c r="F5" s="367">
        <f>(D5-C5)/C5</f>
        <v>0.36273517857889093</v>
      </c>
      <c r="G5" s="368">
        <f>(D5-B5)/B5</f>
        <v>0.22678400494910175</v>
      </c>
      <c r="H5" s="355"/>
    </row>
    <row r="6" spans="1:9">
      <c r="A6" s="294" t="s">
        <v>145</v>
      </c>
      <c r="B6" s="244">
        <f>Barrow!$N32</f>
        <v>1064328.1299999999</v>
      </c>
      <c r="C6" s="242">
        <f>Barrow!$O32</f>
        <v>1224384.6100000001</v>
      </c>
      <c r="D6" s="242">
        <f>Barrow!P32</f>
        <v>1492180.48</v>
      </c>
      <c r="E6" s="369">
        <f t="shared" ref="E6:F25" si="0">(C6-B6)/B6</f>
        <v>0.15038264562264292</v>
      </c>
      <c r="F6" s="359">
        <f t="shared" si="0"/>
        <v>0.21871874884150974</v>
      </c>
      <c r="G6" s="197">
        <f t="shared" ref="G6:G25" si="1">(D6-B6)/B6</f>
        <v>0.40199289856221326</v>
      </c>
      <c r="H6" s="355"/>
    </row>
    <row r="7" spans="1:9">
      <c r="A7" s="294" t="s">
        <v>146</v>
      </c>
      <c r="B7" s="244">
        <f>Carroll!$N33</f>
        <v>1625571.1</v>
      </c>
      <c r="C7" s="242">
        <f>Carroll!$O33</f>
        <v>1880388.4</v>
      </c>
      <c r="D7" s="242">
        <f>Carroll!P33</f>
        <v>2198152.0499999998</v>
      </c>
      <c r="E7" s="369">
        <f t="shared" si="0"/>
        <v>0.1567555550169413</v>
      </c>
      <c r="F7" s="359">
        <f t="shared" si="0"/>
        <v>0.16898830582022306</v>
      </c>
      <c r="G7" s="197">
        <f t="shared" si="1"/>
        <v>0.35223371650738605</v>
      </c>
      <c r="H7" s="355"/>
    </row>
    <row r="8" spans="1:9">
      <c r="A8" s="294" t="s">
        <v>147</v>
      </c>
      <c r="B8" s="244">
        <f>Cherokee!$N32</f>
        <v>3758269.96</v>
      </c>
      <c r="C8" s="242">
        <f>Cherokee!$O32</f>
        <v>4406508.3899999997</v>
      </c>
      <c r="D8" s="242">
        <f>Cherokee!P32</f>
        <v>5223375.74</v>
      </c>
      <c r="E8" s="369">
        <f t="shared" si="0"/>
        <v>0.1724832002222639</v>
      </c>
      <c r="F8" s="359">
        <f t="shared" si="0"/>
        <v>0.18537746390175389</v>
      </c>
      <c r="G8" s="197">
        <f t="shared" si="1"/>
        <v>0.38983516234687948</v>
      </c>
      <c r="H8" s="355"/>
    </row>
    <row r="9" spans="1:9">
      <c r="A9" s="294" t="s">
        <v>148</v>
      </c>
      <c r="B9" s="244">
        <f>Clayton!$N32</f>
        <v>4006697.51</v>
      </c>
      <c r="C9" s="242">
        <f>Clayton!$O32</f>
        <v>4408054.55</v>
      </c>
      <c r="D9" s="242">
        <f>Clayton!P32</f>
        <v>4969789.3099999996</v>
      </c>
      <c r="E9" s="369">
        <f t="shared" si="0"/>
        <v>0.10017153503559595</v>
      </c>
      <c r="F9" s="359">
        <f t="shared" si="0"/>
        <v>0.12743371336001272</v>
      </c>
      <c r="G9" s="197">
        <f t="shared" si="1"/>
        <v>0.24037047907816728</v>
      </c>
      <c r="H9" s="355"/>
    </row>
    <row r="10" spans="1:9">
      <c r="A10" s="294" t="s">
        <v>149</v>
      </c>
      <c r="B10" s="244">
        <f>Cobb!$N31</f>
        <v>12951312.34</v>
      </c>
      <c r="C10" s="242">
        <f>Cobb!$O31</f>
        <v>14275816.439999999</v>
      </c>
      <c r="D10" s="242">
        <f>Cobb!P31</f>
        <v>16703476.85</v>
      </c>
      <c r="E10" s="369">
        <f t="shared" si="0"/>
        <v>0.10226794514941022</v>
      </c>
      <c r="F10" s="359">
        <f t="shared" si="0"/>
        <v>0.1700540505128546</v>
      </c>
      <c r="G10" s="197">
        <f t="shared" si="1"/>
        <v>0.28971307397254847</v>
      </c>
      <c r="H10" s="355"/>
    </row>
    <row r="11" spans="1:9">
      <c r="A11" s="294" t="s">
        <v>150</v>
      </c>
      <c r="B11" s="244">
        <f>Coweta!$N33</f>
        <v>2096601.76</v>
      </c>
      <c r="C11" s="242">
        <f>Coweta!$O33</f>
        <v>2422069.15</v>
      </c>
      <c r="D11" s="242">
        <f>Coweta!P33</f>
        <v>2964141.5</v>
      </c>
      <c r="E11" s="369">
        <f t="shared" si="0"/>
        <v>0.1552356752767392</v>
      </c>
      <c r="F11" s="359">
        <f t="shared" si="0"/>
        <v>0.22380548053303934</v>
      </c>
      <c r="G11" s="197">
        <f t="shared" si="1"/>
        <v>0.41378375071096002</v>
      </c>
      <c r="H11" s="355"/>
    </row>
    <row r="12" spans="1:9">
      <c r="A12" s="294" t="s">
        <v>151</v>
      </c>
      <c r="B12" s="244">
        <f>Dawson!$N27</f>
        <v>882055.28</v>
      </c>
      <c r="C12" s="242">
        <f>Dawson!$O27</f>
        <v>954259.7</v>
      </c>
      <c r="D12" s="242">
        <f>Dawson!P27</f>
        <v>1154213.8400000001</v>
      </c>
      <c r="E12" s="369">
        <f t="shared" si="0"/>
        <v>8.1859291177305712E-2</v>
      </c>
      <c r="F12" s="359">
        <f t="shared" si="0"/>
        <v>0.20953849355683798</v>
      </c>
      <c r="G12" s="197">
        <f t="shared" si="1"/>
        <v>0.30855045729106689</v>
      </c>
      <c r="H12" s="355"/>
    </row>
    <row r="13" spans="1:9">
      <c r="A13" s="294" t="s">
        <v>212</v>
      </c>
      <c r="B13" s="244">
        <f>DeKalb!$N37</f>
        <v>8255449.3000000007</v>
      </c>
      <c r="C13" s="242">
        <f>DeKalb!$O37</f>
        <v>8827633.8499999996</v>
      </c>
      <c r="D13" s="242">
        <f>DeKalb!P37</f>
        <v>10462739.58</v>
      </c>
      <c r="E13" s="369">
        <f t="shared" si="0"/>
        <v>6.9309922356376022E-2</v>
      </c>
      <c r="F13" s="359">
        <f t="shared" si="0"/>
        <v>0.18522582129978132</v>
      </c>
      <c r="G13" s="197">
        <f t="shared" si="1"/>
        <v>0.26737373094884115</v>
      </c>
      <c r="H13" s="355"/>
    </row>
    <row r="14" spans="1:9">
      <c r="A14" s="294" t="s">
        <v>152</v>
      </c>
      <c r="B14" s="244">
        <f>Douglas!$N28</f>
        <v>2149772.15</v>
      </c>
      <c r="C14" s="242">
        <f>Douglas!$O28</f>
        <v>2352182.33</v>
      </c>
      <c r="D14" s="242">
        <f>Douglas!P28</f>
        <v>2773667.17</v>
      </c>
      <c r="E14" s="369">
        <f t="shared" si="0"/>
        <v>9.4154247928088644E-2</v>
      </c>
      <c r="F14" s="359">
        <f t="shared" si="0"/>
        <v>0.17918884715029715</v>
      </c>
      <c r="G14" s="197">
        <f t="shared" si="1"/>
        <v>0.29021448621892326</v>
      </c>
      <c r="H14" s="355"/>
    </row>
    <row r="15" spans="1:9">
      <c r="A15" s="294" t="s">
        <v>193</v>
      </c>
      <c r="B15" s="244">
        <f>Fayette!$N29</f>
        <v>2182853.37</v>
      </c>
      <c r="C15" s="242">
        <f>Fayette!$O29</f>
        <v>2478180.02</v>
      </c>
      <c r="D15" s="242">
        <f>Fayette!P29</f>
        <v>2808282.29</v>
      </c>
      <c r="E15" s="369">
        <f t="shared" si="0"/>
        <v>0.135293856224525</v>
      </c>
      <c r="F15" s="359">
        <f t="shared" si="0"/>
        <v>0.13320350714473117</v>
      </c>
      <c r="G15" s="197">
        <f t="shared" si="1"/>
        <v>0.28651897951349792</v>
      </c>
      <c r="H15" s="355"/>
    </row>
    <row r="16" spans="1:9">
      <c r="A16" s="294" t="s">
        <v>153</v>
      </c>
      <c r="B16" s="244">
        <f>Forsyth!$N26</f>
        <v>3444699.43</v>
      </c>
      <c r="C16" s="242">
        <f>Forsyth!$O26</f>
        <v>4111533.09</v>
      </c>
      <c r="D16" s="242">
        <f>Forsyth!P26</f>
        <v>4860771.7699999996</v>
      </c>
      <c r="E16" s="369">
        <f t="shared" si="0"/>
        <v>0.19358253849160931</v>
      </c>
      <c r="F16" s="359">
        <f t="shared" si="0"/>
        <v>0.18222854190868246</v>
      </c>
      <c r="G16" s="197">
        <f t="shared" si="1"/>
        <v>0.41108734412859915</v>
      </c>
      <c r="H16" s="355"/>
    </row>
    <row r="17" spans="1:8">
      <c r="A17" s="294" t="s">
        <v>173</v>
      </c>
      <c r="B17" s="244">
        <f>Fulton!$N39</f>
        <v>8359235</v>
      </c>
      <c r="C17" s="242">
        <f>Fulton!$O39</f>
        <v>8902871.9899999984</v>
      </c>
      <c r="D17" s="242">
        <f>Fulton!P39</f>
        <v>10371862.380000001</v>
      </c>
      <c r="E17" s="369">
        <f t="shared" si="0"/>
        <v>6.5034299191253545E-2</v>
      </c>
      <c r="F17" s="359">
        <f t="shared" si="0"/>
        <v>0.16500185464308836</v>
      </c>
      <c r="G17" s="197">
        <f t="shared" si="1"/>
        <v>0.24076693381631223</v>
      </c>
      <c r="H17" s="355"/>
    </row>
    <row r="18" spans="1:8">
      <c r="A18" s="294" t="s">
        <v>154</v>
      </c>
      <c r="B18" s="244">
        <f>Gwinnett!$N41</f>
        <v>14363323.880000001</v>
      </c>
      <c r="C18" s="242">
        <f>Gwinnett!$O41</f>
        <v>16016825.93</v>
      </c>
      <c r="D18" s="242">
        <f>Gwinnett!P41</f>
        <v>19099225.34</v>
      </c>
      <c r="E18" s="369">
        <f t="shared" si="0"/>
        <v>0.11511973578082393</v>
      </c>
      <c r="F18" s="359">
        <f t="shared" si="0"/>
        <v>0.19244758127929534</v>
      </c>
      <c r="G18" s="197">
        <f t="shared" si="1"/>
        <v>0.32972183176865039</v>
      </c>
      <c r="H18" s="355"/>
    </row>
    <row r="19" spans="1:8">
      <c r="A19" s="294" t="s">
        <v>97</v>
      </c>
      <c r="B19" s="244">
        <f>Henry!$N30</f>
        <v>3327723.17</v>
      </c>
      <c r="C19" s="242">
        <f>Henry!$O30</f>
        <v>3876714.93</v>
      </c>
      <c r="D19" s="242">
        <f>Henry!P30</f>
        <v>4738486.91</v>
      </c>
      <c r="E19" s="369">
        <f t="shared" si="0"/>
        <v>0.16497518932742242</v>
      </c>
      <c r="F19" s="359">
        <f t="shared" si="0"/>
        <v>0.22229438985342156</v>
      </c>
      <c r="G19" s="197">
        <f t="shared" si="1"/>
        <v>0.42394263823333606</v>
      </c>
      <c r="H19" s="355"/>
    </row>
    <row r="20" spans="1:8">
      <c r="A20" s="294" t="s">
        <v>155</v>
      </c>
      <c r="B20" s="244">
        <f>Newton!$N30</f>
        <v>1126733.69</v>
      </c>
      <c r="C20" s="242">
        <f>Newton!$O30</f>
        <v>1328737.81</v>
      </c>
      <c r="D20" s="242">
        <f>Newton!P30</f>
        <v>1725787.83</v>
      </c>
      <c r="E20" s="369">
        <f t="shared" si="0"/>
        <v>0.17928293242034871</v>
      </c>
      <c r="F20" s="359">
        <f t="shared" si="0"/>
        <v>0.29881743186039089</v>
      </c>
      <c r="G20" s="197">
        <f t="shared" si="1"/>
        <v>0.53167322972298814</v>
      </c>
      <c r="H20" s="355"/>
    </row>
    <row r="21" spans="1:8">
      <c r="A21" s="294" t="s">
        <v>156</v>
      </c>
      <c r="B21" s="240">
        <f>Paulding!$N27</f>
        <v>1644487.4</v>
      </c>
      <c r="C21" s="98">
        <f>Paulding!$O27</f>
        <v>1934140.8</v>
      </c>
      <c r="D21" s="98">
        <f>Paulding!P27</f>
        <v>2355070.48</v>
      </c>
      <c r="E21" s="369">
        <f t="shared" si="0"/>
        <v>0.17613598012365445</v>
      </c>
      <c r="F21" s="359">
        <f t="shared" si="0"/>
        <v>0.21763135341542866</v>
      </c>
      <c r="G21" s="197">
        <f t="shared" si="1"/>
        <v>0.43210004527854706</v>
      </c>
      <c r="H21" s="355"/>
    </row>
    <row r="22" spans="1:8">
      <c r="A22" s="294" t="s">
        <v>157</v>
      </c>
      <c r="B22" s="240">
        <f>Pike!$N26</f>
        <v>116881.4</v>
      </c>
      <c r="C22" s="98">
        <f>Pike!$O26</f>
        <v>142985.07</v>
      </c>
      <c r="D22" s="98">
        <f>Pike!P26</f>
        <v>193968.04</v>
      </c>
      <c r="E22" s="369">
        <f t="shared" si="0"/>
        <v>0.22333467942718016</v>
      </c>
      <c r="F22" s="359">
        <f t="shared" si="0"/>
        <v>0.35656149274885829</v>
      </c>
      <c r="G22" s="197">
        <f t="shared" si="1"/>
        <v>0.65952871885518161</v>
      </c>
      <c r="H22" s="355"/>
    </row>
    <row r="23" spans="1:8">
      <c r="A23" s="294" t="s">
        <v>158</v>
      </c>
      <c r="B23" s="240">
        <f>Rockdale!$N26</f>
        <v>1434577.37</v>
      </c>
      <c r="C23" s="98">
        <f>Rockdale!$O26</f>
        <v>1600316.82</v>
      </c>
      <c r="D23" s="98">
        <f>Rockdale!P26</f>
        <v>1806848.51</v>
      </c>
      <c r="E23" s="369">
        <f t="shared" si="0"/>
        <v>0.11553190052063901</v>
      </c>
      <c r="F23" s="359">
        <f t="shared" si="0"/>
        <v>0.12905675140001335</v>
      </c>
      <c r="G23" s="197">
        <f t="shared" si="1"/>
        <v>0.25949882368491556</v>
      </c>
      <c r="H23" s="355"/>
    </row>
    <row r="24" spans="1:8">
      <c r="A24" s="294" t="s">
        <v>202</v>
      </c>
      <c r="B24" s="240">
        <f>Spalding!$N28</f>
        <v>859134.7</v>
      </c>
      <c r="C24" s="98">
        <f>Spalding!$O28</f>
        <v>915150.1</v>
      </c>
      <c r="D24" s="98">
        <f>Spalding!P28</f>
        <v>1090530.68</v>
      </c>
      <c r="E24" s="369">
        <f t="shared" si="0"/>
        <v>6.5199787646803259E-2</v>
      </c>
      <c r="F24" s="359">
        <f t="shared" si="0"/>
        <v>0.19164132747185403</v>
      </c>
      <c r="G24" s="197">
        <f t="shared" si="1"/>
        <v>0.26933608897417366</v>
      </c>
      <c r="H24" s="355"/>
    </row>
    <row r="25" spans="1:8" ht="15.75" thickBot="1">
      <c r="A25" s="379" t="s">
        <v>159</v>
      </c>
      <c r="B25" s="241">
        <f>Walton!$N29</f>
        <v>1154259.47</v>
      </c>
      <c r="C25" s="101">
        <f>Walton!$O29</f>
        <v>1240314.43</v>
      </c>
      <c r="D25" s="101">
        <f>Walton!P29</f>
        <v>1578333.23</v>
      </c>
      <c r="E25" s="370">
        <f t="shared" si="0"/>
        <v>7.4554259450866772E-2</v>
      </c>
      <c r="F25" s="371">
        <f t="shared" si="0"/>
        <v>0.27252670115270694</v>
      </c>
      <c r="G25" s="372">
        <f t="shared" si="1"/>
        <v>0.36739898698860146</v>
      </c>
      <c r="H25" s="355"/>
    </row>
    <row r="26" spans="1:8" ht="15.75" thickBot="1"/>
    <row r="27" spans="1:8" ht="15.75" thickBot="1">
      <c r="B27" s="79">
        <f>SUM(B5:B26)</f>
        <v>80030482.320000023</v>
      </c>
      <c r="C27" s="77">
        <f>SUM(C5:C26)</f>
        <v>88004169.019999996</v>
      </c>
      <c r="D27" s="346">
        <f>SUM(D5:D26)</f>
        <v>104982710.10000002</v>
      </c>
      <c r="E27" s="360">
        <f t="shared" ref="E27" si="2">(C27-B27)/B27</f>
        <v>9.9633120641674663E-2</v>
      </c>
      <c r="F27" s="361">
        <f>(D27-C27)/C27</f>
        <v>0.19292882677116641</v>
      </c>
      <c r="G27" s="362">
        <f>(D27-B27)/B27</f>
        <v>0.31178404848578944</v>
      </c>
      <c r="H27" s="356"/>
    </row>
    <row r="29" spans="1:8">
      <c r="A29" s="126" t="s">
        <v>409</v>
      </c>
      <c r="B29" s="126"/>
      <c r="C29" s="126"/>
      <c r="D29" s="126"/>
      <c r="E29" s="126"/>
      <c r="F29" s="126"/>
      <c r="G29" s="126"/>
    </row>
  </sheetData>
  <mergeCells count="3">
    <mergeCell ref="A3:A4"/>
    <mergeCell ref="B3:D3"/>
    <mergeCell ref="E3:G3"/>
  </mergeCells>
  <conditionalFormatting sqref="E27:G27">
    <cfRule type="cellIs" dxfId="5" priority="1" operator="greaterThan">
      <formula>0</formula>
    </cfRule>
  </conditionalFormatting>
  <conditionalFormatting sqref="E5:G25">
    <cfRule type="cellIs" dxfId="4" priority="5" operator="lessThan">
      <formula>-0.1</formula>
    </cfRule>
    <cfRule type="cellIs" dxfId="3" priority="6" operator="between">
      <formula>-0.1</formula>
      <formula>0</formula>
    </cfRule>
  </conditionalFormatting>
  <conditionalFormatting sqref="E5:G25">
    <cfRule type="cellIs" dxfId="2" priority="4" operator="greaterThan">
      <formula>0</formula>
    </cfRule>
  </conditionalFormatting>
  <conditionalFormatting sqref="E27:G27">
    <cfRule type="cellIs" dxfId="1" priority="2" operator="lessThan">
      <formula>-0.1</formula>
    </cfRule>
    <cfRule type="cellIs" dxfId="0" priority="3" operator="between">
      <formula>-0.1</formula>
      <formula>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44B0-0899-46DA-9912-10B98ED1AC58}">
  <sheetPr>
    <tabColor theme="9" tint="-0.249977111117893"/>
  </sheetPr>
  <dimension ref="A1:R25"/>
  <sheetViews>
    <sheetView showGridLines="0" workbookViewId="0"/>
  </sheetViews>
  <sheetFormatPr defaultRowHeight="15"/>
  <cols>
    <col min="1" max="1" width="30.42578125" style="81" customWidth="1"/>
    <col min="2" max="2" width="15.140625" style="81" customWidth="1"/>
    <col min="3" max="3" width="15.140625" style="1" customWidth="1"/>
    <col min="4" max="5" width="15.140625" style="81" customWidth="1"/>
    <col min="6" max="11" width="15.7109375" style="81" customWidth="1"/>
    <col min="12" max="18" width="15.140625" style="81" customWidth="1"/>
    <col min="19" max="16384" width="9.140625" style="81"/>
  </cols>
  <sheetData>
    <row r="1" spans="1:18" ht="21">
      <c r="A1" s="40" t="s">
        <v>135</v>
      </c>
      <c r="C1" s="41" t="s">
        <v>266</v>
      </c>
    </row>
    <row r="2" spans="1:18" ht="21">
      <c r="A2" s="40" t="s">
        <v>136</v>
      </c>
      <c r="C2" s="52" t="s">
        <v>468</v>
      </c>
    </row>
    <row r="3" spans="1:18" ht="21">
      <c r="A3" s="40" t="s">
        <v>137</v>
      </c>
      <c r="C3" s="42" t="s">
        <v>467</v>
      </c>
    </row>
    <row r="4" spans="1:18" ht="21">
      <c r="A4" s="40" t="s">
        <v>142</v>
      </c>
      <c r="C4" s="43" t="s">
        <v>486</v>
      </c>
    </row>
    <row r="5" spans="1:18" ht="28.5" customHeight="1"/>
    <row r="6" spans="1:18" ht="21">
      <c r="A6" s="40" t="s">
        <v>257</v>
      </c>
    </row>
    <row r="7" spans="1:18">
      <c r="A7" s="38" t="s">
        <v>140</v>
      </c>
      <c r="B7" s="38">
        <v>2007</v>
      </c>
      <c r="C7" s="39">
        <v>2008</v>
      </c>
      <c r="D7" s="38">
        <v>2009</v>
      </c>
      <c r="E7" s="39">
        <v>2010</v>
      </c>
      <c r="F7" s="38">
        <v>2011</v>
      </c>
      <c r="G7" s="39">
        <v>2012</v>
      </c>
      <c r="H7" s="38">
        <v>2013</v>
      </c>
      <c r="I7" s="39">
        <v>2014</v>
      </c>
      <c r="J7" s="38">
        <v>2015</v>
      </c>
      <c r="K7" s="39">
        <v>2016</v>
      </c>
      <c r="L7" s="38">
        <v>2017</v>
      </c>
      <c r="M7" s="38">
        <v>2018</v>
      </c>
      <c r="N7" s="38">
        <v>2019</v>
      </c>
      <c r="O7" s="39">
        <v>2020</v>
      </c>
      <c r="P7" s="38">
        <v>2021</v>
      </c>
      <c r="Q7" s="38">
        <v>2022</v>
      </c>
      <c r="R7" s="38">
        <v>2023</v>
      </c>
    </row>
    <row r="8" spans="1:18">
      <c r="A8" s="27" t="s">
        <v>123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5713716.9900000002</v>
      </c>
      <c r="O8" s="28">
        <f>SUM('AT Raw Data'!D66:D69)</f>
        <v>6311057.4199999999</v>
      </c>
      <c r="P8" s="28">
        <f>SUM('AT Raw Data'!D114:D117)</f>
        <v>5662607.71</v>
      </c>
      <c r="Q8" s="28">
        <f>'AT Raw Data'!D162+'AT Raw Data'!D163</f>
        <v>7556742.1499999994</v>
      </c>
      <c r="R8" s="28">
        <v>0</v>
      </c>
    </row>
    <row r="9" spans="1:18">
      <c r="A9" s="27" t="s">
        <v>124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4748164.8599999994</v>
      </c>
      <c r="O9" s="28">
        <f>SUM('AT Raw Data'!D70:D73)</f>
        <v>5096006.3299999991</v>
      </c>
      <c r="P9" s="28">
        <f>SUM('AT Raw Data'!D118:D121)</f>
        <v>4531602.3600000003</v>
      </c>
      <c r="Q9" s="28">
        <f>'AT Raw Data'!D164+'AT Raw Data'!D165</f>
        <v>5490436.9199999999</v>
      </c>
      <c r="R9" s="28">
        <v>0</v>
      </c>
    </row>
    <row r="10" spans="1:18">
      <c r="A10" s="27" t="s">
        <v>125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4970679.6899999995</v>
      </c>
      <c r="O10" s="28">
        <f>SUM('AT Raw Data'!D74:D77)</f>
        <v>4610291.8500000006</v>
      </c>
      <c r="P10" s="28">
        <f>SUM('AT Raw Data'!D122:D125)</f>
        <v>4672734.7</v>
      </c>
      <c r="Q10" s="28">
        <f>'AT Raw Data'!D166+'AT Raw Data'!D167</f>
        <v>0</v>
      </c>
      <c r="R10" s="28">
        <v>0</v>
      </c>
    </row>
    <row r="11" spans="1:18">
      <c r="A11" s="27" t="s">
        <v>126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1765.3300000000002</v>
      </c>
      <c r="N11" s="28">
        <v>5153038.6800000006</v>
      </c>
      <c r="O11" s="28">
        <f>SUM('AT Raw Data'!D78:D81)</f>
        <v>3979666.4000000004</v>
      </c>
      <c r="P11" s="28">
        <f>SUM('AT Raw Data'!D126:D129)</f>
        <v>5109744.0500000007</v>
      </c>
      <c r="Q11" s="28">
        <f>'AT Raw Data'!D168+'AT Raw Data'!D169</f>
        <v>0</v>
      </c>
      <c r="R11" s="28">
        <v>0</v>
      </c>
    </row>
    <row r="12" spans="1:18">
      <c r="A12" s="27" t="s">
        <v>127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4325398.1900000004</v>
      </c>
      <c r="N12" s="28">
        <v>5192408.01</v>
      </c>
      <c r="O12" s="28">
        <f>SUM('AT Raw Data'!D82:D85)</f>
        <v>3316134.86</v>
      </c>
      <c r="P12" s="28">
        <f>SUM('AT Raw Data'!D130:D133)</f>
        <v>5530440.9000000004</v>
      </c>
      <c r="Q12" s="28">
        <f>'AT Raw Data'!D170+'AT Raw Data'!D171</f>
        <v>0</v>
      </c>
      <c r="R12" s="28">
        <v>0</v>
      </c>
    </row>
    <row r="13" spans="1:18">
      <c r="A13" s="27" t="s">
        <v>128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4497031.29</v>
      </c>
      <c r="N13" s="28">
        <v>4991921.22</v>
      </c>
      <c r="O13" s="28">
        <f>SUM('AT Raw Data'!D86:D89)</f>
        <v>3665130.71</v>
      </c>
      <c r="P13" s="28">
        <f>SUM('AT Raw Data'!D134:D137)</f>
        <v>5630748.0299999993</v>
      </c>
      <c r="Q13" s="28">
        <f>'AT Raw Data'!D172+'AT Raw Data'!D173</f>
        <v>0</v>
      </c>
      <c r="R13" s="28">
        <v>0</v>
      </c>
    </row>
    <row r="14" spans="1:18">
      <c r="A14" s="27" t="s">
        <v>129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4554001.2300000004</v>
      </c>
      <c r="N14" s="28">
        <v>5000393.09</v>
      </c>
      <c r="O14" s="28">
        <f>SUM('AT Raw Data'!D90:D93)</f>
        <v>4161988.3899999997</v>
      </c>
      <c r="P14" s="28">
        <f>SUM('AT Raw Data'!D138:D141)</f>
        <v>5902063.8999999994</v>
      </c>
      <c r="Q14" s="28">
        <f>'AT Raw Data'!D174+'AT Raw Data'!D175</f>
        <v>0</v>
      </c>
      <c r="R14" s="28">
        <v>0</v>
      </c>
    </row>
    <row r="15" spans="1:18">
      <c r="A15" s="27" t="s">
        <v>130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4629475.1900000004</v>
      </c>
      <c r="N15" s="28">
        <v>4957528.63</v>
      </c>
      <c r="O15" s="28">
        <f>SUM('AT Raw Data'!D94:D97)</f>
        <v>4583612.26</v>
      </c>
      <c r="P15" s="28">
        <f>SUM('AT Raw Data'!D142:D145)</f>
        <v>5791548.0899999999</v>
      </c>
      <c r="Q15" s="28">
        <f>'AT Raw Data'!D176+'AT Raw Data'!D177</f>
        <v>0</v>
      </c>
      <c r="R15" s="28">
        <v>0</v>
      </c>
    </row>
    <row r="16" spans="1:18">
      <c r="A16" s="27" t="s">
        <v>131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4892467.3499999996</v>
      </c>
      <c r="N16" s="28">
        <v>5019089.68</v>
      </c>
      <c r="O16" s="28">
        <f>SUM('AT Raw Data'!D98:D101)</f>
        <v>4662498.13</v>
      </c>
      <c r="P16" s="28">
        <f>SUM('AT Raw Data'!D146:D149)</f>
        <v>5653438.9899999993</v>
      </c>
      <c r="Q16" s="28">
        <f>'AT Raw Data'!D178+'AT Raw Data'!D179</f>
        <v>0</v>
      </c>
      <c r="R16" s="28">
        <v>0</v>
      </c>
    </row>
    <row r="17" spans="1:18">
      <c r="A17" s="27" t="s">
        <v>132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4843606.459999999</v>
      </c>
      <c r="N17" s="28">
        <v>5438282.7400000002</v>
      </c>
      <c r="O17" s="28">
        <f>SUM('AT Raw Data'!D102:D105)</f>
        <v>4568707.95</v>
      </c>
      <c r="P17" s="28">
        <f>SUM('AT Raw Data'!D150:D153)</f>
        <v>6048133.6600000001</v>
      </c>
      <c r="Q17" s="28">
        <f>'AT Raw Data'!D180+'AT Raw Data'!D181</f>
        <v>0</v>
      </c>
      <c r="R17" s="28">
        <v>0</v>
      </c>
    </row>
    <row r="18" spans="1:18">
      <c r="A18" s="27" t="s">
        <v>133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4994924.1799999988</v>
      </c>
      <c r="N18" s="28">
        <v>5537877.6900000004</v>
      </c>
      <c r="O18" s="28">
        <f>SUM('AT Raw Data'!D106:D109)</f>
        <v>4763575.24</v>
      </c>
      <c r="P18" s="28">
        <f>SUM('AT Raw Data'!D154:D157)</f>
        <v>6099678.3399999999</v>
      </c>
      <c r="Q18" s="28">
        <f>'AT Raw Data'!D182+'AT Raw Data'!D183</f>
        <v>0</v>
      </c>
      <c r="R18" s="28">
        <v>0</v>
      </c>
    </row>
    <row r="19" spans="1:18">
      <c r="A19" s="27" t="s">
        <v>134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4895672.8099999996</v>
      </c>
      <c r="N19" s="28">
        <v>5226515.91</v>
      </c>
      <c r="O19" s="28">
        <f>SUM('AT Raw Data'!D110:D113)</f>
        <v>4705100.6100000003</v>
      </c>
      <c r="P19" s="28">
        <f>SUM('AT Raw Data'!D158:D161)</f>
        <v>6411806.1199999992</v>
      </c>
      <c r="Q19" s="28">
        <f>'AT Raw Data'!D184+'AT Raw Data'!D185</f>
        <v>0</v>
      </c>
      <c r="R19" s="28">
        <v>0</v>
      </c>
    </row>
    <row r="20" spans="1:18">
      <c r="J20" s="29"/>
      <c r="K20" s="30"/>
      <c r="L20" s="29"/>
      <c r="M20" s="29"/>
    </row>
    <row r="21" spans="1:18">
      <c r="A21" s="44" t="s">
        <v>83</v>
      </c>
      <c r="B21" s="48">
        <f t="shared" ref="B21:R21" si="0">SUM(B8:B19)</f>
        <v>0</v>
      </c>
      <c r="C21" s="48">
        <f t="shared" si="0"/>
        <v>0</v>
      </c>
      <c r="D21" s="48">
        <f t="shared" si="0"/>
        <v>0</v>
      </c>
      <c r="E21" s="48">
        <f t="shared" si="0"/>
        <v>0</v>
      </c>
      <c r="F21" s="48">
        <f t="shared" si="0"/>
        <v>0</v>
      </c>
      <c r="G21" s="48">
        <f t="shared" si="0"/>
        <v>0</v>
      </c>
      <c r="H21" s="48">
        <f t="shared" si="0"/>
        <v>0</v>
      </c>
      <c r="I21" s="48">
        <f t="shared" si="0"/>
        <v>0</v>
      </c>
      <c r="J21" s="48">
        <f t="shared" si="0"/>
        <v>0</v>
      </c>
      <c r="K21" s="48">
        <f t="shared" si="0"/>
        <v>0</v>
      </c>
      <c r="L21" s="48">
        <f t="shared" si="0"/>
        <v>0</v>
      </c>
      <c r="M21" s="49">
        <f t="shared" si="0"/>
        <v>37634342.030000001</v>
      </c>
      <c r="N21" s="49">
        <f t="shared" si="0"/>
        <v>61949617.189999998</v>
      </c>
      <c r="O21" s="49">
        <f t="shared" si="0"/>
        <v>54423770.150000006</v>
      </c>
      <c r="P21" s="49">
        <f t="shared" si="0"/>
        <v>67044546.850000001</v>
      </c>
      <c r="Q21" s="49">
        <f t="shared" si="0"/>
        <v>13047179.07</v>
      </c>
      <c r="R21" s="49">
        <f t="shared" si="0"/>
        <v>0</v>
      </c>
    </row>
    <row r="23" spans="1:18" s="112" customFormat="1" ht="18.75">
      <c r="A23" s="110" t="s">
        <v>249</v>
      </c>
      <c r="B23"/>
      <c r="C23" s="373" t="s">
        <v>250</v>
      </c>
      <c r="D23" s="373" t="s">
        <v>250</v>
      </c>
      <c r="E23" s="373" t="s">
        <v>250</v>
      </c>
      <c r="F23" s="373" t="s">
        <v>250</v>
      </c>
      <c r="G23" s="373" t="s">
        <v>250</v>
      </c>
      <c r="H23" s="373" t="s">
        <v>250</v>
      </c>
      <c r="I23" s="373" t="s">
        <v>250</v>
      </c>
      <c r="J23" s="373" t="s">
        <v>250</v>
      </c>
      <c r="K23" s="373" t="s">
        <v>250</v>
      </c>
      <c r="L23" s="373" t="s">
        <v>250</v>
      </c>
      <c r="M23" s="373" t="s">
        <v>250</v>
      </c>
      <c r="N23" s="373" t="s">
        <v>250</v>
      </c>
      <c r="O23" s="342">
        <f t="shared" ref="O23:R23" si="1">(O21-N21)/N21</f>
        <v>-0.12148335020244201</v>
      </c>
      <c r="P23" s="342">
        <f t="shared" si="1"/>
        <v>0.23189824345530011</v>
      </c>
      <c r="Q23" s="109">
        <f t="shared" si="1"/>
        <v>-0.80539537243512593</v>
      </c>
      <c r="R23" s="109">
        <f t="shared" si="1"/>
        <v>-1</v>
      </c>
    </row>
    <row r="24" spans="1:18" s="112" customFormat="1">
      <c r="B24"/>
      <c r="C24"/>
      <c r="D24"/>
      <c r="E24"/>
      <c r="F24"/>
      <c r="G24"/>
      <c r="H24"/>
      <c r="I24"/>
      <c r="J24"/>
      <c r="K24"/>
      <c r="L24"/>
      <c r="M24"/>
      <c r="N24"/>
      <c r="O24" s="108"/>
      <c r="P24" s="108"/>
      <c r="Q24" s="108"/>
      <c r="R24" s="108"/>
    </row>
    <row r="25" spans="1:18">
      <c r="N25" s="29"/>
      <c r="P25" s="29"/>
    </row>
  </sheetData>
  <pageMargins left="0.7" right="0.7" top="0.75" bottom="0.75" header="0.3" footer="0.3"/>
  <ignoredErrors>
    <ignoredError sqref="O8:O19 P8:P12 N21 B21:M21 O21:R21 P13:P1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-0.249977111117893"/>
  </sheetPr>
  <dimension ref="A1:R38"/>
  <sheetViews>
    <sheetView showGridLines="0" zoomScaleNormal="10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5" width="15.140625" customWidth="1"/>
    <col min="6" max="8" width="15.7109375" customWidth="1"/>
    <col min="9" max="9" width="15.7109375" style="60" customWidth="1"/>
    <col min="10" max="12" width="15.7109375" customWidth="1"/>
    <col min="13" max="18" width="15.140625" customWidth="1"/>
  </cols>
  <sheetData>
    <row r="1" spans="1:6" ht="21">
      <c r="A1" s="40" t="s">
        <v>135</v>
      </c>
      <c r="C1" s="41" t="s">
        <v>265</v>
      </c>
    </row>
    <row r="2" spans="1:6" ht="21">
      <c r="A2" s="40" t="s">
        <v>136</v>
      </c>
      <c r="C2" s="137" t="s">
        <v>267</v>
      </c>
    </row>
    <row r="3" spans="1:6" ht="21">
      <c r="A3" s="40" t="s">
        <v>137</v>
      </c>
      <c r="C3" s="42" t="s">
        <v>300</v>
      </c>
    </row>
    <row r="4" spans="1:6" ht="21">
      <c r="A4" s="40" t="s">
        <v>142</v>
      </c>
      <c r="C4" s="43" t="s">
        <v>487</v>
      </c>
    </row>
    <row r="5" spans="1:6" ht="28.5" customHeight="1"/>
    <row r="6" spans="1:6" ht="21">
      <c r="A6" s="40" t="s">
        <v>141</v>
      </c>
      <c r="B6" s="2"/>
      <c r="C6" s="3"/>
    </row>
    <row r="7" spans="1:6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6">
      <c r="A8" s="27" t="s">
        <v>14</v>
      </c>
      <c r="B8" s="31">
        <v>31405644.210000001</v>
      </c>
      <c r="C8" s="32">
        <f>B8/B16</f>
        <v>0.55487003904593635</v>
      </c>
      <c r="D8" s="47">
        <f>8000000+500000+1300000+1000000</f>
        <v>10800000</v>
      </c>
      <c r="E8" s="32">
        <f t="shared" ref="E8:E15" si="0">D8/B8</f>
        <v>0.34388723019924961</v>
      </c>
    </row>
    <row r="9" spans="1:6">
      <c r="A9" s="27" t="s">
        <v>15</v>
      </c>
      <c r="B9" s="31">
        <v>4740554.96</v>
      </c>
      <c r="C9" s="32">
        <f>B9/B16</f>
        <v>8.3755387985865709E-2</v>
      </c>
      <c r="D9" s="33">
        <v>750000</v>
      </c>
      <c r="E9" s="32">
        <f t="shared" si="0"/>
        <v>0.1582093249268014</v>
      </c>
    </row>
    <row r="10" spans="1:6">
      <c r="A10" s="27" t="s">
        <v>16</v>
      </c>
      <c r="B10" s="31">
        <v>426635.75</v>
      </c>
      <c r="C10" s="32">
        <f>B10/B16</f>
        <v>7.5377340989399282E-3</v>
      </c>
      <c r="D10" s="33">
        <f>B10*0.5</f>
        <v>213317.875</v>
      </c>
      <c r="E10" s="32">
        <f t="shared" si="0"/>
        <v>0.5</v>
      </c>
    </row>
    <row r="11" spans="1:6">
      <c r="A11" s="27" t="s">
        <v>17</v>
      </c>
      <c r="B11" s="31">
        <v>770215.95</v>
      </c>
      <c r="C11" s="32">
        <f>B11/B16</f>
        <v>1.3608055653710245E-2</v>
      </c>
      <c r="D11" s="33">
        <v>0</v>
      </c>
      <c r="E11" s="32">
        <f t="shared" si="0"/>
        <v>0</v>
      </c>
    </row>
    <row r="12" spans="1:6">
      <c r="A12" s="27" t="s">
        <v>18</v>
      </c>
      <c r="B12" s="31">
        <v>181018.5</v>
      </c>
      <c r="C12" s="32">
        <f>B12/B16</f>
        <v>3.1982067137809184E-3</v>
      </c>
      <c r="D12" s="33">
        <f>B12*0.5</f>
        <v>90509.25</v>
      </c>
      <c r="E12" s="32">
        <f t="shared" si="0"/>
        <v>0.5</v>
      </c>
    </row>
    <row r="13" spans="1:6">
      <c r="A13" s="27" t="s">
        <v>19</v>
      </c>
      <c r="B13" s="31">
        <v>1709382.5</v>
      </c>
      <c r="C13" s="32">
        <f>B13/B16</f>
        <v>3.0201104240282682E-2</v>
      </c>
      <c r="D13" s="33">
        <f>B13*0.5</f>
        <v>854691.25</v>
      </c>
      <c r="E13" s="32">
        <f t="shared" si="0"/>
        <v>0.5</v>
      </c>
    </row>
    <row r="14" spans="1:6">
      <c r="A14" s="27" t="s">
        <v>20</v>
      </c>
      <c r="B14" s="34">
        <v>10008548.130000001</v>
      </c>
      <c r="C14" s="32">
        <f>B14/B16</f>
        <v>0.1768294722614841</v>
      </c>
      <c r="D14" s="33">
        <f>B14*0.5</f>
        <v>5004274.0650000004</v>
      </c>
      <c r="E14" s="32">
        <f t="shared" si="0"/>
        <v>0.5</v>
      </c>
    </row>
    <row r="15" spans="1:6">
      <c r="A15" s="27" t="s">
        <v>138</v>
      </c>
      <c r="B15" s="34">
        <v>7358000</v>
      </c>
      <c r="C15" s="32">
        <f>B15/B16</f>
        <v>0.12999999999999998</v>
      </c>
      <c r="D15" s="33">
        <v>0</v>
      </c>
      <c r="E15" s="32">
        <f t="shared" si="0"/>
        <v>0</v>
      </c>
      <c r="F15" s="13"/>
    </row>
    <row r="16" spans="1:6">
      <c r="A16" s="44" t="s">
        <v>83</v>
      </c>
      <c r="B16" s="45">
        <f>SUM(B8:B15)</f>
        <v>56600000.000000007</v>
      </c>
      <c r="C16" s="46">
        <f>SUM(C8:C15)</f>
        <v>0.99999999999999989</v>
      </c>
      <c r="D16" s="45">
        <f>SUM(D8:D15)</f>
        <v>17712792.440000001</v>
      </c>
      <c r="E16" s="46">
        <f>D16/B16</f>
        <v>0.31294686289752649</v>
      </c>
    </row>
    <row r="19" spans="1:18" ht="21">
      <c r="A19" s="40" t="s">
        <v>257</v>
      </c>
    </row>
    <row r="20" spans="1:18">
      <c r="A20" s="38" t="s">
        <v>140</v>
      </c>
      <c r="B20" s="38">
        <v>2007</v>
      </c>
      <c r="C20" s="39">
        <v>2008</v>
      </c>
      <c r="D20" s="38">
        <v>2009</v>
      </c>
      <c r="E20" s="39">
        <v>2010</v>
      </c>
      <c r="F20" s="38">
        <v>2011</v>
      </c>
      <c r="G20" s="39">
        <v>2012</v>
      </c>
      <c r="H20" s="38">
        <v>2013</v>
      </c>
      <c r="I20" s="39">
        <v>2014</v>
      </c>
      <c r="J20" s="38">
        <v>2015</v>
      </c>
      <c r="K20" s="39">
        <v>2016</v>
      </c>
      <c r="L20" s="38">
        <v>2017</v>
      </c>
      <c r="M20" s="38">
        <v>2018</v>
      </c>
      <c r="N20" s="38">
        <v>2019</v>
      </c>
      <c r="O20" s="39">
        <v>2020</v>
      </c>
      <c r="P20" s="38">
        <v>2021</v>
      </c>
      <c r="Q20" s="38">
        <v>2022</v>
      </c>
      <c r="R20" s="38">
        <v>2023</v>
      </c>
    </row>
    <row r="21" spans="1:18">
      <c r="A21" s="27" t="s">
        <v>123</v>
      </c>
      <c r="B21" s="28">
        <v>707123.74</v>
      </c>
      <c r="C21" s="28">
        <v>704919.35</v>
      </c>
      <c r="D21" s="28">
        <v>591733.51</v>
      </c>
      <c r="E21" s="28">
        <v>645835.65</v>
      </c>
      <c r="F21" s="28">
        <v>713612.31</v>
      </c>
      <c r="G21" s="28">
        <v>753476.85</v>
      </c>
      <c r="H21" s="28">
        <v>813337.13</v>
      </c>
      <c r="I21" s="28">
        <v>814114.27</v>
      </c>
      <c r="J21" s="28">
        <v>885293.78</v>
      </c>
      <c r="K21" s="28">
        <v>850839.18</v>
      </c>
      <c r="L21" s="28">
        <v>985502.45</v>
      </c>
      <c r="M21" s="28">
        <v>947871.52</v>
      </c>
      <c r="N21" s="28">
        <v>1039726.31</v>
      </c>
      <c r="O21" s="28">
        <f>'BA Raw Data'!D159</f>
        <v>1161092.8600000001</v>
      </c>
      <c r="P21" s="28">
        <f>'BA Raw Data'!D171</f>
        <v>1416235.18</v>
      </c>
      <c r="Q21" s="28">
        <f>'BA Raw Data'!D183</f>
        <v>1671572.82</v>
      </c>
      <c r="R21" s="28">
        <v>0</v>
      </c>
    </row>
    <row r="22" spans="1:18">
      <c r="A22" s="27" t="s">
        <v>124</v>
      </c>
      <c r="B22" s="28">
        <v>743230.22</v>
      </c>
      <c r="C22" s="28">
        <v>846874.89</v>
      </c>
      <c r="D22" s="28">
        <v>784954.51</v>
      </c>
      <c r="E22" s="28">
        <v>680642.26</v>
      </c>
      <c r="F22" s="28">
        <v>620534.30000000005</v>
      </c>
      <c r="G22" s="28">
        <v>603365.91</v>
      </c>
      <c r="H22" s="28">
        <v>623346.22</v>
      </c>
      <c r="I22" s="28">
        <v>685984.3</v>
      </c>
      <c r="J22" s="28">
        <v>720910.93</v>
      </c>
      <c r="K22" s="28">
        <v>713728.73</v>
      </c>
      <c r="L22" s="28">
        <v>765984.9</v>
      </c>
      <c r="M22" s="28">
        <v>886044.16000000003</v>
      </c>
      <c r="N22" s="28">
        <v>890456.15</v>
      </c>
      <c r="O22" s="28">
        <f>'BA Raw Data'!D160</f>
        <v>1010192.13</v>
      </c>
      <c r="P22" s="28">
        <f>'BA Raw Data'!D172</f>
        <v>1203215.08</v>
      </c>
      <c r="Q22" s="28">
        <f>'BA Raw Data'!D184</f>
        <v>1397751.83</v>
      </c>
      <c r="R22" s="28">
        <v>0</v>
      </c>
    </row>
    <row r="23" spans="1:18">
      <c r="A23" s="27" t="s">
        <v>125</v>
      </c>
      <c r="B23" s="28">
        <v>761592.8</v>
      </c>
      <c r="C23" s="28">
        <v>628837.35</v>
      </c>
      <c r="D23" s="28">
        <v>710969.14</v>
      </c>
      <c r="E23" s="28">
        <v>548883.81000000006</v>
      </c>
      <c r="F23" s="28">
        <v>653239.13</v>
      </c>
      <c r="G23" s="28">
        <v>685243.96</v>
      </c>
      <c r="H23" s="28">
        <v>786590.21</v>
      </c>
      <c r="I23" s="28">
        <v>686325.72</v>
      </c>
      <c r="J23" s="28">
        <v>732979.89</v>
      </c>
      <c r="K23" s="28">
        <v>744810.35</v>
      </c>
      <c r="L23" s="28">
        <v>769585.57</v>
      </c>
      <c r="M23" s="28">
        <v>799588.66</v>
      </c>
      <c r="N23" s="28">
        <v>912748.96</v>
      </c>
      <c r="O23" s="28">
        <f>'BA Raw Data'!D161</f>
        <v>953471.05</v>
      </c>
      <c r="P23" s="28">
        <f>'BA Raw Data'!D173</f>
        <v>1167507.3600000001</v>
      </c>
      <c r="Q23" s="28">
        <f>'BA Raw Data'!D185</f>
        <v>0</v>
      </c>
      <c r="R23" s="28">
        <v>0</v>
      </c>
    </row>
    <row r="24" spans="1:18">
      <c r="A24" s="27" t="s">
        <v>126</v>
      </c>
      <c r="B24" s="28">
        <v>723528.74</v>
      </c>
      <c r="C24" s="28">
        <v>734252.27</v>
      </c>
      <c r="D24" s="28">
        <v>478192.85</v>
      </c>
      <c r="E24" s="28">
        <v>671700.03</v>
      </c>
      <c r="F24" s="28">
        <v>666730.05000000005</v>
      </c>
      <c r="G24" s="28">
        <v>730856.4</v>
      </c>
      <c r="H24" s="28">
        <v>725560.81</v>
      </c>
      <c r="I24" s="28">
        <v>760338.38</v>
      </c>
      <c r="J24" s="28">
        <v>725572.08</v>
      </c>
      <c r="K24" s="28">
        <v>807419.81</v>
      </c>
      <c r="L24" s="28">
        <v>865575.81</v>
      </c>
      <c r="M24" s="28">
        <v>941498.65</v>
      </c>
      <c r="N24" s="28">
        <v>989631.83</v>
      </c>
      <c r="O24" s="28">
        <f>'BA Raw Data'!D162</f>
        <v>997272.36</v>
      </c>
      <c r="P24" s="28">
        <f>'BA Raw Data'!D174</f>
        <v>1451444.1</v>
      </c>
      <c r="Q24" s="28">
        <f>'BA Raw Data'!D186</f>
        <v>0</v>
      </c>
      <c r="R24" s="28">
        <v>0</v>
      </c>
    </row>
    <row r="25" spans="1:18">
      <c r="A25" s="27" t="s">
        <v>127</v>
      </c>
      <c r="B25" s="28">
        <v>771061.96</v>
      </c>
      <c r="C25" s="28">
        <v>760865.91</v>
      </c>
      <c r="D25" s="28">
        <v>827079.48</v>
      </c>
      <c r="E25" s="28">
        <v>651171.56999999995</v>
      </c>
      <c r="F25" s="28">
        <v>655745.19999999995</v>
      </c>
      <c r="G25" s="28">
        <v>673530.58</v>
      </c>
      <c r="H25" s="28">
        <v>669381.18000000005</v>
      </c>
      <c r="I25" s="28">
        <v>742223.27</v>
      </c>
      <c r="J25" s="28">
        <v>813110.77</v>
      </c>
      <c r="K25" s="28">
        <v>841783.21</v>
      </c>
      <c r="L25" s="28">
        <v>868223.92</v>
      </c>
      <c r="M25" s="28">
        <v>912593.84</v>
      </c>
      <c r="N25" s="28">
        <v>1061479.28</v>
      </c>
      <c r="O25" s="28">
        <f>'BA Raw Data'!D163</f>
        <v>1086628.04</v>
      </c>
      <c r="P25" s="28">
        <f>'BA Raw Data'!D175</f>
        <v>1387788.39</v>
      </c>
      <c r="Q25" s="28">
        <f>'BA Raw Data'!D187</f>
        <v>0</v>
      </c>
      <c r="R25" s="28">
        <v>0</v>
      </c>
    </row>
    <row r="26" spans="1:18">
      <c r="A26" s="27" t="s">
        <v>128</v>
      </c>
      <c r="B26" s="28">
        <v>769675.21</v>
      </c>
      <c r="C26" s="28">
        <v>753461.26</v>
      </c>
      <c r="D26" s="28">
        <v>575619.25</v>
      </c>
      <c r="E26" s="28">
        <v>671872.23</v>
      </c>
      <c r="F26" s="28">
        <v>687275.25</v>
      </c>
      <c r="G26" s="28">
        <v>736279.61</v>
      </c>
      <c r="H26" s="28">
        <v>697942.68</v>
      </c>
      <c r="I26" s="28">
        <v>761118.67</v>
      </c>
      <c r="J26" s="28">
        <v>796226.56000000006</v>
      </c>
      <c r="K26" s="28">
        <v>770200.71</v>
      </c>
      <c r="L26" s="28">
        <v>872471.54</v>
      </c>
      <c r="M26" s="28">
        <v>948587.18</v>
      </c>
      <c r="N26" s="28">
        <v>1051721.1299999999</v>
      </c>
      <c r="O26" s="28">
        <f>'BA Raw Data'!D164</f>
        <v>1183654.78</v>
      </c>
      <c r="P26" s="28">
        <f>'BA Raw Data'!D176</f>
        <v>1398113.93</v>
      </c>
      <c r="Q26" s="28">
        <f>'BA Raw Data'!D188</f>
        <v>0</v>
      </c>
      <c r="R26" s="28">
        <v>0</v>
      </c>
    </row>
    <row r="27" spans="1:18">
      <c r="A27" s="27" t="s">
        <v>129</v>
      </c>
      <c r="B27" s="28">
        <v>867781.98</v>
      </c>
      <c r="C27" s="28">
        <v>820531.42</v>
      </c>
      <c r="D27" s="28">
        <v>632395.72</v>
      </c>
      <c r="E27" s="28">
        <v>641666.81000000006</v>
      </c>
      <c r="F27" s="28">
        <v>677577.3</v>
      </c>
      <c r="G27" s="28">
        <v>705297.67</v>
      </c>
      <c r="H27" s="28">
        <v>700544.33</v>
      </c>
      <c r="I27" s="28">
        <v>756693.12</v>
      </c>
      <c r="J27" s="28">
        <v>824603.8</v>
      </c>
      <c r="K27" s="28">
        <v>830939.42</v>
      </c>
      <c r="L27" s="28">
        <v>824532.93</v>
      </c>
      <c r="M27" s="28">
        <v>972032.95</v>
      </c>
      <c r="N27" s="28">
        <v>1010580.99</v>
      </c>
      <c r="O27" s="28">
        <f>'BA Raw Data'!D165</f>
        <v>1203590.74</v>
      </c>
      <c r="P27" s="28">
        <f>'BA Raw Data'!D177</f>
        <v>1456206.76</v>
      </c>
      <c r="Q27" s="28">
        <f>'BA Raw Data'!D189</f>
        <v>0</v>
      </c>
      <c r="R27" s="28">
        <v>0</v>
      </c>
    </row>
    <row r="28" spans="1:18">
      <c r="A28" s="27" t="s">
        <v>130</v>
      </c>
      <c r="B28" s="28">
        <v>789235.57</v>
      </c>
      <c r="C28" s="28">
        <v>695015.25</v>
      </c>
      <c r="D28" s="28">
        <v>634042.07999999996</v>
      </c>
      <c r="E28" s="28">
        <v>659470.41</v>
      </c>
      <c r="F28" s="28">
        <v>717727.47</v>
      </c>
      <c r="G28" s="28">
        <v>670614.11</v>
      </c>
      <c r="H28" s="28">
        <v>718201.87</v>
      </c>
      <c r="I28" s="28">
        <v>799773.79</v>
      </c>
      <c r="J28" s="28">
        <v>816559.78</v>
      </c>
      <c r="K28" s="28">
        <v>828005.26</v>
      </c>
      <c r="L28" s="28">
        <v>899381.4</v>
      </c>
      <c r="M28" s="28">
        <v>947531.33</v>
      </c>
      <c r="N28" s="28">
        <v>1095622.19</v>
      </c>
      <c r="O28" s="28">
        <f>'BA Raw Data'!D166</f>
        <v>1269384.22</v>
      </c>
      <c r="P28" s="28">
        <f>'BA Raw Data'!D178</f>
        <v>1463234.1</v>
      </c>
      <c r="Q28" s="28">
        <f>'BA Raw Data'!D190</f>
        <v>0</v>
      </c>
      <c r="R28" s="28">
        <v>0</v>
      </c>
    </row>
    <row r="29" spans="1:18">
      <c r="A29" s="27" t="s">
        <v>131</v>
      </c>
      <c r="B29" s="28">
        <v>877686.19</v>
      </c>
      <c r="C29" s="28">
        <v>831806.29</v>
      </c>
      <c r="D29" s="28">
        <v>706657.11</v>
      </c>
      <c r="E29" s="28">
        <v>685579</v>
      </c>
      <c r="F29" s="28">
        <v>693987.8</v>
      </c>
      <c r="G29" s="28">
        <v>719394.07</v>
      </c>
      <c r="H29" s="28">
        <v>740867.89</v>
      </c>
      <c r="I29" s="28">
        <v>787577.37</v>
      </c>
      <c r="J29" s="28">
        <v>786293.5</v>
      </c>
      <c r="K29" s="28">
        <v>789820.54</v>
      </c>
      <c r="L29" s="28">
        <v>843974.02</v>
      </c>
      <c r="M29" s="28">
        <v>949074.47</v>
      </c>
      <c r="N29" s="28">
        <v>1020340.4</v>
      </c>
      <c r="O29" s="28">
        <f>'BA Raw Data'!D167</f>
        <v>1685038.79</v>
      </c>
      <c r="P29" s="28">
        <f>'BA Raw Data'!D179</f>
        <v>1418985.81</v>
      </c>
      <c r="Q29" s="28">
        <f>'BA Raw Data'!D191</f>
        <v>0</v>
      </c>
      <c r="R29" s="28">
        <v>0</v>
      </c>
    </row>
    <row r="30" spans="1:18">
      <c r="A30" s="27" t="s">
        <v>132</v>
      </c>
      <c r="B30" s="28">
        <v>776443.13</v>
      </c>
      <c r="C30" s="28">
        <v>678249.09</v>
      </c>
      <c r="D30" s="28">
        <v>642254.39</v>
      </c>
      <c r="E30" s="28">
        <v>633135.46</v>
      </c>
      <c r="F30" s="28">
        <v>673016.66</v>
      </c>
      <c r="G30" s="28">
        <v>728234.12</v>
      </c>
      <c r="H30" s="28">
        <v>708276.66</v>
      </c>
      <c r="I30" s="28">
        <v>776860.2</v>
      </c>
      <c r="J30" s="28">
        <v>795293.09</v>
      </c>
      <c r="K30" s="28">
        <v>806937.88</v>
      </c>
      <c r="L30" s="28">
        <v>862122.4</v>
      </c>
      <c r="M30" s="28">
        <v>848813.1</v>
      </c>
      <c r="N30" s="28">
        <v>1092721.1200000001</v>
      </c>
      <c r="O30" s="28">
        <f>'BA Raw Data'!D168</f>
        <v>1197510.77</v>
      </c>
      <c r="P30" s="28">
        <f>'BA Raw Data'!D180</f>
        <v>1446258.85</v>
      </c>
      <c r="Q30" s="28">
        <f>'BA Raw Data'!D192</f>
        <v>0</v>
      </c>
      <c r="R30" s="28">
        <v>0</v>
      </c>
    </row>
    <row r="31" spans="1:18">
      <c r="A31" s="27" t="s">
        <v>133</v>
      </c>
      <c r="B31" s="28">
        <v>886416.31</v>
      </c>
      <c r="C31" s="28">
        <v>770911.02</v>
      </c>
      <c r="D31" s="28">
        <v>601306.09</v>
      </c>
      <c r="E31" s="28">
        <v>614209.79</v>
      </c>
      <c r="F31" s="28">
        <v>637316.63</v>
      </c>
      <c r="G31" s="28">
        <v>715134.45</v>
      </c>
      <c r="H31" s="28">
        <v>706068.08</v>
      </c>
      <c r="I31" s="28">
        <v>760591.82</v>
      </c>
      <c r="J31" s="28">
        <v>774152.77</v>
      </c>
      <c r="K31" s="28">
        <v>833194.44</v>
      </c>
      <c r="L31" s="28">
        <v>846032.48</v>
      </c>
      <c r="M31" s="28">
        <v>1010601.22</v>
      </c>
      <c r="N31" s="28">
        <v>1061556.67</v>
      </c>
      <c r="O31" s="28">
        <f>'BA Raw Data'!D169</f>
        <v>1197537.68</v>
      </c>
      <c r="P31" s="28">
        <f>'BA Raw Data'!D181</f>
        <v>1447654.21</v>
      </c>
      <c r="Q31" s="28">
        <f>'BA Raw Data'!D193</f>
        <v>0</v>
      </c>
      <c r="R31" s="28">
        <v>0</v>
      </c>
    </row>
    <row r="32" spans="1:18">
      <c r="A32" s="27" t="s">
        <v>134</v>
      </c>
      <c r="B32" s="28">
        <v>811728.66</v>
      </c>
      <c r="C32" s="28">
        <v>616753.68999999994</v>
      </c>
      <c r="D32" s="28">
        <v>638300.93000000005</v>
      </c>
      <c r="E32" s="28">
        <v>616608.93000000005</v>
      </c>
      <c r="F32" s="28">
        <v>647448.41</v>
      </c>
      <c r="G32" s="28">
        <v>698203.23</v>
      </c>
      <c r="H32" s="28">
        <v>715183.79</v>
      </c>
      <c r="I32" s="28">
        <v>805121.26</v>
      </c>
      <c r="J32" s="28">
        <v>774664.53</v>
      </c>
      <c r="K32" s="28">
        <v>766125.73</v>
      </c>
      <c r="L32" s="28">
        <v>849650.28</v>
      </c>
      <c r="M32" s="28">
        <v>917539.03</v>
      </c>
      <c r="N32" s="28">
        <v>1064328.1299999999</v>
      </c>
      <c r="O32" s="28">
        <f>'BA Raw Data'!D170</f>
        <v>1224384.6100000001</v>
      </c>
      <c r="P32" s="28">
        <f>'BA Raw Data'!D182</f>
        <v>1492180.48</v>
      </c>
      <c r="Q32" s="28">
        <f>'BA Raw Data'!D194</f>
        <v>0</v>
      </c>
      <c r="R32" s="28">
        <v>0</v>
      </c>
    </row>
    <row r="33" spans="1:18">
      <c r="J33" s="29"/>
      <c r="K33" s="30"/>
      <c r="L33" s="29"/>
      <c r="M33" s="29"/>
    </row>
    <row r="34" spans="1:18">
      <c r="A34" s="44" t="s">
        <v>83</v>
      </c>
      <c r="B34" s="48">
        <v>9485504.5099999998</v>
      </c>
      <c r="C34" s="48">
        <v>8842477.7899999991</v>
      </c>
      <c r="D34" s="48">
        <v>7823505.0599999996</v>
      </c>
      <c r="E34" s="48">
        <v>7720775.9499999993</v>
      </c>
      <c r="F34" s="48">
        <v>8044210.5099999998</v>
      </c>
      <c r="G34" s="48">
        <v>8419630.9600000009</v>
      </c>
      <c r="H34" s="48">
        <v>8605300.8500000015</v>
      </c>
      <c r="I34" s="48">
        <v>9136722.1700000018</v>
      </c>
      <c r="J34" s="48">
        <v>9445661.4799999986</v>
      </c>
      <c r="K34" s="48">
        <v>9583805.2599999998</v>
      </c>
      <c r="L34" s="48">
        <v>10253037.700000001</v>
      </c>
      <c r="M34" s="49">
        <v>11081776.109999999</v>
      </c>
      <c r="N34" s="49">
        <v>12290913.16</v>
      </c>
      <c r="O34" s="49">
        <f t="shared" ref="O34:R34" si="1">SUM(O21:O32)</f>
        <v>14169758.029999997</v>
      </c>
      <c r="P34" s="49">
        <f t="shared" si="1"/>
        <v>16748824.25</v>
      </c>
      <c r="Q34" s="49">
        <f t="shared" si="1"/>
        <v>3069324.6500000004</v>
      </c>
      <c r="R34" s="49">
        <f t="shared" si="1"/>
        <v>0</v>
      </c>
    </row>
    <row r="35" spans="1:18">
      <c r="I35"/>
    </row>
    <row r="36" spans="1:18" s="112" customFormat="1" ht="18.75">
      <c r="A36" s="110" t="s">
        <v>249</v>
      </c>
      <c r="C36" s="111">
        <f>(C34-B34)/B34</f>
        <v>-6.7790460625694299E-2</v>
      </c>
      <c r="D36" s="111">
        <f t="shared" ref="D36:R36" si="2">(D34-C34)/C34</f>
        <v>-0.11523610849804573</v>
      </c>
      <c r="E36" s="111">
        <f t="shared" si="2"/>
        <v>-1.3130829367674794E-2</v>
      </c>
      <c r="F36" s="111">
        <f t="shared" si="2"/>
        <v>4.1891457813900239E-2</v>
      </c>
      <c r="G36" s="111">
        <f t="shared" si="2"/>
        <v>4.6669645148309416E-2</v>
      </c>
      <c r="H36" s="111">
        <f t="shared" si="2"/>
        <v>2.2052022337093094E-2</v>
      </c>
      <c r="I36" s="111">
        <f t="shared" si="2"/>
        <v>6.1755112257347776E-2</v>
      </c>
      <c r="J36" s="111">
        <f t="shared" si="2"/>
        <v>3.3812925932495193E-2</v>
      </c>
      <c r="K36" s="111">
        <f t="shared" si="2"/>
        <v>1.4625103841854092E-2</v>
      </c>
      <c r="L36" s="111">
        <f t="shared" si="2"/>
        <v>6.9829511539970648E-2</v>
      </c>
      <c r="M36" s="111">
        <f t="shared" si="2"/>
        <v>8.0828573370016796E-2</v>
      </c>
      <c r="N36" s="111">
        <f t="shared" si="2"/>
        <v>0.10911040233964814</v>
      </c>
      <c r="O36" s="342">
        <f t="shared" si="2"/>
        <v>0.15286454680312764</v>
      </c>
      <c r="P36" s="342">
        <f t="shared" si="2"/>
        <v>0.18201201562790575</v>
      </c>
      <c r="Q36" s="109">
        <f t="shared" si="2"/>
        <v>-0.81674387382744196</v>
      </c>
      <c r="R36" s="109">
        <f t="shared" si="2"/>
        <v>-1</v>
      </c>
    </row>
    <row r="37" spans="1:18" ht="15.75">
      <c r="A37" s="53" t="s">
        <v>144</v>
      </c>
    </row>
    <row r="38" spans="1:18">
      <c r="B38" s="5"/>
    </row>
  </sheetData>
  <pageMargins left="0.7" right="0.7" top="0.75" bottom="0.75" header="0.3" footer="0.3"/>
  <pageSetup orientation="portrait" r:id="rId1"/>
  <ignoredErrors>
    <ignoredError sqref="P34:R3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5BFF-423D-437C-8127-4973EF81E924}">
  <sheetPr>
    <tabColor theme="9" tint="-0.249977111117893"/>
  </sheetPr>
  <dimension ref="A1:R38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9" width="15.140625" customWidth="1"/>
    <col min="10" max="18" width="13.7109375" customWidth="1"/>
  </cols>
  <sheetData>
    <row r="1" spans="1:6" ht="21">
      <c r="A1" s="40" t="s">
        <v>135</v>
      </c>
      <c r="C1" s="41" t="s">
        <v>469</v>
      </c>
    </row>
    <row r="2" spans="1:6" ht="21">
      <c r="A2" s="40" t="s">
        <v>136</v>
      </c>
      <c r="C2" s="137" t="s">
        <v>456</v>
      </c>
    </row>
    <row r="3" spans="1:6" ht="21">
      <c r="A3" s="40" t="s">
        <v>137</v>
      </c>
      <c r="C3" s="138" t="s">
        <v>470</v>
      </c>
    </row>
    <row r="4" spans="1:6" ht="21">
      <c r="A4" s="40" t="s">
        <v>142</v>
      </c>
      <c r="C4" s="43" t="s">
        <v>489</v>
      </c>
    </row>
    <row r="5" spans="1:6" ht="28.5" customHeight="1"/>
    <row r="6" spans="1:6" ht="21">
      <c r="A6" s="40" t="s">
        <v>141</v>
      </c>
      <c r="B6" s="2"/>
      <c r="C6" s="3"/>
    </row>
    <row r="7" spans="1:6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6">
      <c r="A8" s="27" t="s">
        <v>106</v>
      </c>
      <c r="B8" s="31">
        <v>73619700</v>
      </c>
      <c r="C8" s="32">
        <f>B8/$B$17</f>
        <v>0.61902747881070896</v>
      </c>
      <c r="D8" s="47">
        <v>21377000</v>
      </c>
      <c r="E8" s="32">
        <f>D8/B8</f>
        <v>0.29037064807381718</v>
      </c>
      <c r="F8" s="194"/>
    </row>
    <row r="9" spans="1:6">
      <c r="A9" s="27" t="s">
        <v>107</v>
      </c>
      <c r="B9" s="31">
        <v>2201500</v>
      </c>
      <c r="C9" s="32">
        <f t="shared" ref="C9:C16" si="0">B9/$B$17</f>
        <v>1.8511200053814073E-2</v>
      </c>
      <c r="D9" s="47">
        <v>341375</v>
      </c>
      <c r="E9" s="32">
        <f t="shared" ref="E9:E16" si="1">D9/B9</f>
        <v>0.15506472859414036</v>
      </c>
      <c r="F9" s="194"/>
    </row>
    <row r="10" spans="1:6">
      <c r="A10" s="27" t="s">
        <v>100</v>
      </c>
      <c r="B10" s="31">
        <v>600000</v>
      </c>
      <c r="C10" s="32">
        <f t="shared" si="0"/>
        <v>5.0450692856181889E-3</v>
      </c>
      <c r="D10" s="47">
        <v>0</v>
      </c>
      <c r="E10" s="32">
        <f t="shared" si="1"/>
        <v>0</v>
      </c>
      <c r="F10" s="194"/>
    </row>
    <row r="11" spans="1:6">
      <c r="A11" s="27" t="s">
        <v>101</v>
      </c>
      <c r="B11" s="31">
        <v>26263300</v>
      </c>
      <c r="C11" s="32">
        <f t="shared" si="0"/>
        <v>0.22083361361496032</v>
      </c>
      <c r="D11" s="47">
        <v>10400000</v>
      </c>
      <c r="E11" s="32">
        <f t="shared" si="1"/>
        <v>0.39598984133753184</v>
      </c>
      <c r="F11" s="194"/>
    </row>
    <row r="12" spans="1:6">
      <c r="A12" s="27" t="s">
        <v>102</v>
      </c>
      <c r="B12" s="31">
        <v>1820700</v>
      </c>
      <c r="C12" s="32">
        <f t="shared" si="0"/>
        <v>1.5309262747208395E-2</v>
      </c>
      <c r="D12" s="47">
        <v>155000</v>
      </c>
      <c r="E12" s="32">
        <f t="shared" si="1"/>
        <v>8.5132092052507283E-2</v>
      </c>
      <c r="F12" s="194"/>
    </row>
    <row r="13" spans="1:6">
      <c r="A13" s="27" t="s">
        <v>103</v>
      </c>
      <c r="B13" s="31">
        <v>238000</v>
      </c>
      <c r="C13" s="32">
        <f t="shared" si="0"/>
        <v>2.0012108166285484E-3</v>
      </c>
      <c r="D13" s="47">
        <v>0</v>
      </c>
      <c r="E13" s="32">
        <f t="shared" si="1"/>
        <v>0</v>
      </c>
      <c r="F13" s="194"/>
    </row>
    <row r="14" spans="1:6">
      <c r="A14" s="27" t="s">
        <v>104</v>
      </c>
      <c r="B14" s="34">
        <v>4545800</v>
      </c>
      <c r="C14" s="32">
        <f t="shared" si="0"/>
        <v>3.8223126597605274E-2</v>
      </c>
      <c r="D14" s="47">
        <v>1375000</v>
      </c>
      <c r="E14" s="32">
        <f t="shared" si="1"/>
        <v>0.30247701174710723</v>
      </c>
      <c r="F14" s="194"/>
    </row>
    <row r="15" spans="1:6">
      <c r="A15" s="27" t="s">
        <v>57</v>
      </c>
      <c r="B15" s="34">
        <v>9008300</v>
      </c>
      <c r="C15" s="32">
        <f t="shared" si="0"/>
        <v>7.574582940939055E-2</v>
      </c>
      <c r="D15" s="47">
        <v>7000000</v>
      </c>
      <c r="E15" s="32">
        <f t="shared" si="1"/>
        <v>0.77706115471287596</v>
      </c>
      <c r="F15" s="194"/>
    </row>
    <row r="16" spans="1:6">
      <c r="A16" s="27" t="s">
        <v>105</v>
      </c>
      <c r="B16" s="34">
        <v>630700</v>
      </c>
      <c r="C16" s="32">
        <f t="shared" si="0"/>
        <v>5.3032086640656534E-3</v>
      </c>
      <c r="D16" s="47">
        <v>100000</v>
      </c>
      <c r="E16" s="32">
        <f t="shared" si="1"/>
        <v>0.15855398763278897</v>
      </c>
      <c r="F16" s="194"/>
    </row>
    <row r="17" spans="1:18">
      <c r="A17" s="44" t="s">
        <v>83</v>
      </c>
      <c r="B17" s="45">
        <f>SUM(B8:B16)</f>
        <v>118928000</v>
      </c>
      <c r="C17" s="46">
        <f>SUM(C8:C16)</f>
        <v>1</v>
      </c>
      <c r="D17" s="45">
        <f>SUM(D8:D16)</f>
        <v>40748375</v>
      </c>
      <c r="E17" s="46">
        <f>D17/B17</f>
        <v>0.34263062525225346</v>
      </c>
    </row>
    <row r="20" spans="1:18" ht="21">
      <c r="A20" s="40" t="s">
        <v>257</v>
      </c>
    </row>
    <row r="21" spans="1:18">
      <c r="A21" s="38" t="s">
        <v>140</v>
      </c>
      <c r="B21" s="38">
        <v>2007</v>
      </c>
      <c r="C21" s="39">
        <v>2008</v>
      </c>
      <c r="D21" s="38">
        <v>2009</v>
      </c>
      <c r="E21" s="39">
        <v>2010</v>
      </c>
      <c r="F21" s="38">
        <v>2011</v>
      </c>
      <c r="G21" s="39">
        <v>2012</v>
      </c>
      <c r="H21" s="38">
        <v>2013</v>
      </c>
      <c r="I21" s="39">
        <v>2014</v>
      </c>
      <c r="J21" s="38">
        <v>2015</v>
      </c>
      <c r="K21" s="39">
        <v>2016</v>
      </c>
      <c r="L21" s="38">
        <v>2017</v>
      </c>
      <c r="M21" s="38">
        <v>2018</v>
      </c>
      <c r="N21" s="38">
        <v>2019</v>
      </c>
      <c r="O21" s="39">
        <v>2020</v>
      </c>
      <c r="P21" s="38">
        <v>2021</v>
      </c>
      <c r="Q21" s="38">
        <v>2022</v>
      </c>
      <c r="R21" s="38">
        <v>2023</v>
      </c>
    </row>
    <row r="22" spans="1:18">
      <c r="A22" s="27" t="s">
        <v>123</v>
      </c>
      <c r="B22" s="28">
        <v>1235442.8899999999</v>
      </c>
      <c r="C22" s="28">
        <v>1261010.92</v>
      </c>
      <c r="D22" s="28">
        <v>1132446.04</v>
      </c>
      <c r="E22" s="28">
        <v>1338132.33</v>
      </c>
      <c r="F22" s="28">
        <v>1409665.04</v>
      </c>
      <c r="G22" s="28">
        <v>1632095.27</v>
      </c>
      <c r="H22" s="28">
        <v>1457205.19</v>
      </c>
      <c r="I22" s="28">
        <v>1441698.12</v>
      </c>
      <c r="J22" s="28">
        <v>1541871.12</v>
      </c>
      <c r="K22" s="28">
        <v>1501928.41</v>
      </c>
      <c r="L22" s="28">
        <v>1581428.47</v>
      </c>
      <c r="M22" s="28">
        <v>1597708.41</v>
      </c>
      <c r="N22" s="28">
        <v>1778809.02</v>
      </c>
      <c r="O22" s="28">
        <f>'CA Raw Data'!D159</f>
        <v>1839843.98</v>
      </c>
      <c r="P22" s="28">
        <f>'CA Raw Data'!D171</f>
        <v>2119327</v>
      </c>
      <c r="Q22" s="28">
        <f>'CA Raw Data'!D183</f>
        <v>2451589.41</v>
      </c>
      <c r="R22" s="28">
        <v>0</v>
      </c>
    </row>
    <row r="23" spans="1:18">
      <c r="A23" s="27" t="s">
        <v>124</v>
      </c>
      <c r="B23" s="28">
        <v>1448290.89</v>
      </c>
      <c r="C23" s="28">
        <v>1554505.38</v>
      </c>
      <c r="D23" s="28">
        <v>1665083.99</v>
      </c>
      <c r="E23" s="28">
        <v>1255145.5900000001</v>
      </c>
      <c r="F23" s="28">
        <v>1142038.26</v>
      </c>
      <c r="G23" s="28">
        <v>1138691.58</v>
      </c>
      <c r="H23" s="28">
        <v>1148057.46</v>
      </c>
      <c r="I23" s="28">
        <v>1161551.27</v>
      </c>
      <c r="J23" s="28">
        <v>1278112.1000000001</v>
      </c>
      <c r="K23" s="28">
        <v>1182662.55</v>
      </c>
      <c r="L23" s="28">
        <v>1231443.0900000001</v>
      </c>
      <c r="M23" s="28">
        <v>1330578.48</v>
      </c>
      <c r="N23" s="28">
        <v>1513678.93</v>
      </c>
      <c r="O23" s="28">
        <f>'CA Raw Data'!D160</f>
        <v>1506340.87</v>
      </c>
      <c r="P23" s="28">
        <f>'CA Raw Data'!D172</f>
        <v>1788026.5</v>
      </c>
      <c r="Q23" s="28">
        <f>'CA Raw Data'!D184</f>
        <v>2014998.87</v>
      </c>
      <c r="R23" s="28">
        <v>0</v>
      </c>
    </row>
    <row r="24" spans="1:18">
      <c r="A24" s="27" t="s">
        <v>125</v>
      </c>
      <c r="B24" s="28">
        <v>1398350.38</v>
      </c>
      <c r="C24" s="28">
        <v>1090181.8500000001</v>
      </c>
      <c r="D24" s="28">
        <v>1211962.8</v>
      </c>
      <c r="E24" s="28">
        <v>1353076.7</v>
      </c>
      <c r="F24" s="28">
        <v>1279234.68</v>
      </c>
      <c r="G24" s="28">
        <v>1393429.8</v>
      </c>
      <c r="H24" s="28">
        <v>1422606.47</v>
      </c>
      <c r="I24" s="28">
        <v>1308449.1299999999</v>
      </c>
      <c r="J24" s="28">
        <v>1194754.54</v>
      </c>
      <c r="K24" s="28">
        <v>1274113.18</v>
      </c>
      <c r="L24" s="28">
        <v>1250339.8600000001</v>
      </c>
      <c r="M24" s="28">
        <v>1232361.94</v>
      </c>
      <c r="N24" s="28">
        <v>1464404.53</v>
      </c>
      <c r="O24" s="28">
        <f>'CA Raw Data'!D161</f>
        <v>1543295.64</v>
      </c>
      <c r="P24" s="28">
        <f>'CA Raw Data'!D173</f>
        <v>1673831.14</v>
      </c>
      <c r="Q24" s="28">
        <f>'CA Raw Data'!D185</f>
        <v>0</v>
      </c>
      <c r="R24" s="28">
        <v>0</v>
      </c>
    </row>
    <row r="25" spans="1:18">
      <c r="A25" s="27" t="s">
        <v>126</v>
      </c>
      <c r="B25" s="28">
        <v>1184365.5900000001</v>
      </c>
      <c r="C25" s="28">
        <v>1450644.71</v>
      </c>
      <c r="D25" s="28">
        <v>969586.11</v>
      </c>
      <c r="E25" s="28">
        <v>1278887.25</v>
      </c>
      <c r="F25" s="28">
        <v>1355960.87</v>
      </c>
      <c r="G25" s="28">
        <v>1425440.23</v>
      </c>
      <c r="H25" s="28">
        <v>1365653.16</v>
      </c>
      <c r="I25" s="28">
        <v>1366626.09</v>
      </c>
      <c r="J25" s="28">
        <v>1290176.78</v>
      </c>
      <c r="K25" s="28">
        <v>1361953.14</v>
      </c>
      <c r="L25" s="28">
        <v>1343242.45</v>
      </c>
      <c r="M25" s="28">
        <v>1530616.67</v>
      </c>
      <c r="N25" s="28">
        <v>1635434.3</v>
      </c>
      <c r="O25" s="28">
        <f>'CA Raw Data'!D162</f>
        <v>1558271.59</v>
      </c>
      <c r="P25" s="28">
        <f>'CA Raw Data'!D174</f>
        <v>2107757.75</v>
      </c>
      <c r="Q25" s="28">
        <f>'CA Raw Data'!D186</f>
        <v>0</v>
      </c>
      <c r="R25" s="28">
        <v>0</v>
      </c>
    </row>
    <row r="26" spans="1:18">
      <c r="A26" s="27" t="s">
        <v>127</v>
      </c>
      <c r="B26" s="28">
        <v>1381908.92</v>
      </c>
      <c r="C26" s="28">
        <v>1470689.14</v>
      </c>
      <c r="D26" s="28">
        <v>1731820.88</v>
      </c>
      <c r="E26" s="28">
        <v>1261376.7</v>
      </c>
      <c r="F26" s="28">
        <v>1259538.3400000001</v>
      </c>
      <c r="G26" s="28">
        <v>1331511.1499999999</v>
      </c>
      <c r="H26" s="28">
        <v>1252043.23</v>
      </c>
      <c r="I26" s="28">
        <v>1326769.6200000001</v>
      </c>
      <c r="J26" s="28">
        <v>1306516.1399999999</v>
      </c>
      <c r="K26" s="28">
        <v>1336932.69</v>
      </c>
      <c r="L26" s="28">
        <v>1361883.17</v>
      </c>
      <c r="M26" s="28">
        <v>1467650.92</v>
      </c>
      <c r="N26" s="28">
        <v>1720718.88</v>
      </c>
      <c r="O26" s="28">
        <f>'CA Raw Data'!D163</f>
        <v>1599713.68</v>
      </c>
      <c r="P26" s="28">
        <f>'CA Raw Data'!D175</f>
        <v>2023435.65</v>
      </c>
      <c r="Q26" s="28">
        <f>'CA Raw Data'!D187</f>
        <v>0</v>
      </c>
      <c r="R26" s="28">
        <v>0</v>
      </c>
    </row>
    <row r="27" spans="1:18">
      <c r="A27" s="27" t="s">
        <v>128</v>
      </c>
      <c r="B27" s="28">
        <v>1572576.71</v>
      </c>
      <c r="C27" s="28">
        <v>1452616.56</v>
      </c>
      <c r="D27" s="28">
        <v>1204520.19</v>
      </c>
      <c r="E27" s="28">
        <v>1301831.47</v>
      </c>
      <c r="F27" s="28">
        <v>1302214.42</v>
      </c>
      <c r="G27" s="28">
        <v>1443674.63</v>
      </c>
      <c r="H27" s="28">
        <v>1227495.94</v>
      </c>
      <c r="I27" s="28">
        <v>1360019.32</v>
      </c>
      <c r="J27" s="28">
        <v>1306241.95</v>
      </c>
      <c r="K27" s="28">
        <v>1260171.6599999999</v>
      </c>
      <c r="L27" s="28">
        <v>1319571.26</v>
      </c>
      <c r="M27" s="28">
        <v>1506175.07</v>
      </c>
      <c r="N27" s="28">
        <v>1660148.57</v>
      </c>
      <c r="O27" s="28">
        <f>'CA Raw Data'!D164</f>
        <v>1809352.1</v>
      </c>
      <c r="P27" s="28">
        <f>'CA Raw Data'!D176</f>
        <v>2021594.98</v>
      </c>
      <c r="Q27" s="28">
        <f>'CA Raw Data'!D188</f>
        <v>0</v>
      </c>
      <c r="R27" s="28">
        <v>0</v>
      </c>
    </row>
    <row r="28" spans="1:18">
      <c r="A28" s="27" t="s">
        <v>129</v>
      </c>
      <c r="B28" s="28">
        <v>1500171.75</v>
      </c>
      <c r="C28" s="28">
        <v>1571715.89</v>
      </c>
      <c r="D28" s="28">
        <v>1245329.99</v>
      </c>
      <c r="E28" s="28">
        <v>1236901.53</v>
      </c>
      <c r="F28" s="28">
        <v>1345329.15</v>
      </c>
      <c r="G28" s="28">
        <v>1381649.72</v>
      </c>
      <c r="H28" s="28">
        <v>1262306.99</v>
      </c>
      <c r="I28" s="28">
        <v>1160806.29</v>
      </c>
      <c r="J28" s="28">
        <v>1333943.57</v>
      </c>
      <c r="K28" s="28">
        <v>1346359.48</v>
      </c>
      <c r="L28" s="28">
        <v>1344299.54</v>
      </c>
      <c r="M28" s="28">
        <v>1573986.02</v>
      </c>
      <c r="N28" s="28">
        <v>1649542.08</v>
      </c>
      <c r="O28" s="28">
        <f>'CA Raw Data'!D165</f>
        <v>1745227.7</v>
      </c>
      <c r="P28" s="28">
        <f>'CA Raw Data'!D177</f>
        <v>2043722.43</v>
      </c>
      <c r="Q28" s="28">
        <f>'CA Raw Data'!D189</f>
        <v>0</v>
      </c>
      <c r="R28" s="28">
        <v>0</v>
      </c>
    </row>
    <row r="29" spans="1:18">
      <c r="A29" s="27" t="s">
        <v>130</v>
      </c>
      <c r="B29" s="28">
        <v>1383491.44</v>
      </c>
      <c r="C29" s="28">
        <v>1405880.43</v>
      </c>
      <c r="D29" s="28">
        <v>1275133.6499999999</v>
      </c>
      <c r="E29" s="28">
        <v>1257126.96</v>
      </c>
      <c r="F29" s="28">
        <v>1428263.96</v>
      </c>
      <c r="G29" s="28">
        <v>1354407.27</v>
      </c>
      <c r="H29" s="28">
        <v>1259885.3700000001</v>
      </c>
      <c r="I29" s="28">
        <v>1353709.69</v>
      </c>
      <c r="J29" s="28">
        <v>1360285.08</v>
      </c>
      <c r="K29" s="28">
        <v>1377663.9</v>
      </c>
      <c r="L29" s="28">
        <v>1418099.35</v>
      </c>
      <c r="M29" s="28">
        <v>1553656.83</v>
      </c>
      <c r="N29" s="28">
        <v>1674021.2</v>
      </c>
      <c r="O29" s="28">
        <f>'CA Raw Data'!D166</f>
        <v>1746419.02</v>
      </c>
      <c r="P29" s="28">
        <f>'CA Raw Data'!D178</f>
        <v>2064812.65</v>
      </c>
      <c r="Q29" s="28">
        <f>'CA Raw Data'!D190</f>
        <v>0</v>
      </c>
      <c r="R29" s="28">
        <v>0</v>
      </c>
    </row>
    <row r="30" spans="1:18">
      <c r="A30" s="27" t="s">
        <v>131</v>
      </c>
      <c r="B30" s="28">
        <v>1513193.31</v>
      </c>
      <c r="C30" s="28">
        <v>1526281.86</v>
      </c>
      <c r="D30" s="28">
        <v>1451443.1</v>
      </c>
      <c r="E30" s="28">
        <v>1267186.25</v>
      </c>
      <c r="F30" s="28">
        <v>1390066.44</v>
      </c>
      <c r="G30" s="28">
        <v>1409572.75</v>
      </c>
      <c r="H30" s="28">
        <v>1345774.48</v>
      </c>
      <c r="I30" s="28">
        <v>1332865.49</v>
      </c>
      <c r="J30" s="28">
        <v>1304946.67</v>
      </c>
      <c r="K30" s="28">
        <v>1282745.1000000001</v>
      </c>
      <c r="L30" s="28">
        <v>1356732.86</v>
      </c>
      <c r="M30" s="28">
        <v>1520070.01</v>
      </c>
      <c r="N30" s="28">
        <v>1632231.51</v>
      </c>
      <c r="O30" s="28">
        <f>'CA Raw Data'!D167</f>
        <v>2569306.0499999998</v>
      </c>
      <c r="P30" s="28">
        <f>'CA Raw Data'!D179</f>
        <v>2125439.64</v>
      </c>
      <c r="Q30" s="28">
        <f>'CA Raw Data'!D191</f>
        <v>0</v>
      </c>
      <c r="R30" s="28">
        <v>0</v>
      </c>
    </row>
    <row r="31" spans="1:18">
      <c r="A31" s="27" t="s">
        <v>132</v>
      </c>
      <c r="B31" s="28">
        <v>1476268.75</v>
      </c>
      <c r="C31" s="28">
        <v>1481686.78</v>
      </c>
      <c r="D31" s="28">
        <v>1161051.23</v>
      </c>
      <c r="E31" s="28">
        <v>1246305.56</v>
      </c>
      <c r="F31" s="28">
        <v>1387926.33</v>
      </c>
      <c r="G31" s="28">
        <v>1300337.3899999999</v>
      </c>
      <c r="H31" s="28">
        <v>1106516.57</v>
      </c>
      <c r="I31" s="28">
        <v>1323114.1399999999</v>
      </c>
      <c r="J31" s="28">
        <v>1332909</v>
      </c>
      <c r="K31" s="28">
        <v>1300194.79</v>
      </c>
      <c r="L31" s="28">
        <v>1400133.85</v>
      </c>
      <c r="M31" s="28">
        <v>1438114.39</v>
      </c>
      <c r="N31" s="28">
        <v>1623603.91</v>
      </c>
      <c r="O31" s="28">
        <f>'CA Raw Data'!D168</f>
        <v>1760337.64</v>
      </c>
      <c r="P31" s="28">
        <f>'CA Raw Data'!D180</f>
        <v>2115205.63</v>
      </c>
      <c r="Q31" s="28">
        <f>'CA Raw Data'!D192</f>
        <v>0</v>
      </c>
      <c r="R31" s="28">
        <v>0</v>
      </c>
    </row>
    <row r="32" spans="1:18">
      <c r="A32" s="27" t="s">
        <v>133</v>
      </c>
      <c r="B32" s="28">
        <v>1629118.33</v>
      </c>
      <c r="C32" s="28">
        <v>1576701.02</v>
      </c>
      <c r="D32" s="28">
        <v>1217968.05</v>
      </c>
      <c r="E32" s="28">
        <v>1191089.3600000001</v>
      </c>
      <c r="F32" s="28">
        <v>1274112.32</v>
      </c>
      <c r="G32" s="28">
        <v>1347329.46</v>
      </c>
      <c r="H32" s="28">
        <v>1235993.51</v>
      </c>
      <c r="I32" s="28">
        <v>1296680.3600000001</v>
      </c>
      <c r="J32" s="28">
        <v>1335766.72</v>
      </c>
      <c r="K32" s="28">
        <v>1355481.08</v>
      </c>
      <c r="L32" s="28">
        <v>1298244.74</v>
      </c>
      <c r="M32" s="28">
        <v>1610839.92</v>
      </c>
      <c r="N32" s="28">
        <v>1627819.24</v>
      </c>
      <c r="O32" s="28">
        <f>'CA Raw Data'!D169</f>
        <v>1921564.43</v>
      </c>
      <c r="P32" s="28">
        <f>'CA Raw Data'!D181</f>
        <v>2128368.9700000002</v>
      </c>
      <c r="Q32" s="28">
        <f>'CA Raw Data'!D193</f>
        <v>0</v>
      </c>
      <c r="R32" s="28">
        <v>0</v>
      </c>
    </row>
    <row r="33" spans="1:18">
      <c r="A33" s="27" t="s">
        <v>134</v>
      </c>
      <c r="B33" s="28">
        <v>1378775.43</v>
      </c>
      <c r="C33" s="28">
        <v>1366728.53</v>
      </c>
      <c r="D33" s="28">
        <v>1284173.3799999999</v>
      </c>
      <c r="E33" s="28">
        <v>1199415.8400000001</v>
      </c>
      <c r="F33" s="28">
        <v>1317477.06</v>
      </c>
      <c r="G33" s="28">
        <v>1314064.03</v>
      </c>
      <c r="H33" s="28">
        <v>1346470.48</v>
      </c>
      <c r="I33" s="28">
        <v>1370752.45</v>
      </c>
      <c r="J33" s="28">
        <v>1328560.17</v>
      </c>
      <c r="K33" s="28">
        <v>1298937.8700000001</v>
      </c>
      <c r="L33" s="28">
        <v>1363266.64</v>
      </c>
      <c r="M33" s="28">
        <v>1553606.48</v>
      </c>
      <c r="N33" s="28">
        <v>1625571.1</v>
      </c>
      <c r="O33" s="28">
        <f>'CA Raw Data'!D170</f>
        <v>1880388.4</v>
      </c>
      <c r="P33" s="28">
        <f>'CA Raw Data'!D182</f>
        <v>2198152.0499999998</v>
      </c>
      <c r="Q33" s="28">
        <f>'CA Raw Data'!D194</f>
        <v>0</v>
      </c>
      <c r="R33" s="28">
        <v>0</v>
      </c>
    </row>
    <row r="34" spans="1:18">
      <c r="J34" s="29"/>
      <c r="K34" s="30"/>
      <c r="L34" s="29"/>
      <c r="M34" s="29"/>
    </row>
    <row r="35" spans="1:18">
      <c r="A35" s="44" t="s">
        <v>83</v>
      </c>
      <c r="B35" s="48">
        <v>17101954.390000001</v>
      </c>
      <c r="C35" s="48">
        <v>17208643.069999997</v>
      </c>
      <c r="D35" s="48">
        <v>15550519.41</v>
      </c>
      <c r="E35" s="48">
        <v>15186475.540000001</v>
      </c>
      <c r="F35" s="48">
        <v>15891826.869999999</v>
      </c>
      <c r="G35" s="48">
        <v>16472203.279999999</v>
      </c>
      <c r="H35" s="48">
        <v>15430008.85</v>
      </c>
      <c r="I35" s="48">
        <v>15803041.969999999</v>
      </c>
      <c r="J35" s="48">
        <v>15914083.84</v>
      </c>
      <c r="K35" s="48">
        <v>15879143.849999998</v>
      </c>
      <c r="L35" s="48">
        <v>16268685.279999999</v>
      </c>
      <c r="M35" s="49">
        <v>17915365.140000001</v>
      </c>
      <c r="N35" s="49">
        <v>19605983.27</v>
      </c>
      <c r="O35" s="49">
        <v>21480061.099999998</v>
      </c>
      <c r="P35" s="49">
        <f t="shared" ref="P35:R35" si="2">SUM(P22:P33)</f>
        <v>24409674.389999997</v>
      </c>
      <c r="Q35" s="49">
        <f t="shared" si="2"/>
        <v>4466588.28</v>
      </c>
      <c r="R35" s="49">
        <f t="shared" si="2"/>
        <v>0</v>
      </c>
    </row>
    <row r="37" spans="1:18" ht="18.75">
      <c r="A37" s="110" t="s">
        <v>249</v>
      </c>
      <c r="B37" s="112"/>
      <c r="C37" s="111">
        <f>(C35-B35)/B35</f>
        <v>6.2383910965392282E-3</v>
      </c>
      <c r="D37" s="111">
        <f t="shared" ref="D37:R37" si="3">(D35-C35)/C35</f>
        <v>-9.6354120034636573E-2</v>
      </c>
      <c r="E37" s="111">
        <f t="shared" si="3"/>
        <v>-2.3410399382923195E-2</v>
      </c>
      <c r="F37" s="111">
        <f t="shared" si="3"/>
        <v>4.6446018902948048E-2</v>
      </c>
      <c r="G37" s="111">
        <f t="shared" si="3"/>
        <v>3.6520433726572571E-2</v>
      </c>
      <c r="H37" s="111">
        <f t="shared" si="3"/>
        <v>-6.3269886382800872E-2</v>
      </c>
      <c r="I37" s="111">
        <f t="shared" si="3"/>
        <v>2.417582022320092E-2</v>
      </c>
      <c r="J37" s="111">
        <f t="shared" si="3"/>
        <v>7.0266136235542153E-3</v>
      </c>
      <c r="K37" s="111">
        <f t="shared" si="3"/>
        <v>-2.195538891920409E-3</v>
      </c>
      <c r="L37" s="111">
        <f t="shared" si="3"/>
        <v>2.4531639342759756E-2</v>
      </c>
      <c r="M37" s="111">
        <f t="shared" si="3"/>
        <v>0.10121775863624066</v>
      </c>
      <c r="N37" s="111">
        <f t="shared" si="3"/>
        <v>9.4366936804727547E-2</v>
      </c>
      <c r="O37" s="342">
        <f t="shared" si="3"/>
        <v>9.5587036069117198E-2</v>
      </c>
      <c r="P37" s="342">
        <f t="shared" si="3"/>
        <v>0.13638756781748629</v>
      </c>
      <c r="Q37" s="109">
        <f t="shared" si="3"/>
        <v>-0.81701565499661699</v>
      </c>
      <c r="R37" s="109">
        <f t="shared" si="3"/>
        <v>-1</v>
      </c>
    </row>
    <row r="38" spans="1:18">
      <c r="A38" s="112"/>
      <c r="B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6"/>
      <c r="P38" s="108"/>
      <c r="Q38" s="108"/>
      <c r="R38" s="108"/>
    </row>
  </sheetData>
  <sortState xmlns:xlrd2="http://schemas.microsoft.com/office/spreadsheetml/2017/richdata2" ref="N33">
    <sortCondition descending="1" ref="N33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FB7A-9F2D-4F25-BFAB-5A5E8982AF3E}">
  <sheetPr>
    <tabColor theme="9" tint="-0.249977111117893"/>
  </sheetPr>
  <dimension ref="A1:R37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6" ht="21">
      <c r="A1" s="40" t="s">
        <v>135</v>
      </c>
      <c r="C1" s="41" t="s">
        <v>264</v>
      </c>
    </row>
    <row r="2" spans="1:6" ht="21">
      <c r="A2" s="40" t="s">
        <v>136</v>
      </c>
      <c r="C2" s="137" t="s">
        <v>267</v>
      </c>
    </row>
    <row r="3" spans="1:6" ht="21">
      <c r="A3" s="40" t="s">
        <v>137</v>
      </c>
      <c r="C3" s="42" t="s">
        <v>301</v>
      </c>
    </row>
    <row r="4" spans="1:6" ht="21">
      <c r="A4" s="40" t="s">
        <v>142</v>
      </c>
      <c r="C4" s="43" t="s">
        <v>490</v>
      </c>
    </row>
    <row r="5" spans="1:6" ht="28.5" customHeight="1">
      <c r="D5" s="7"/>
    </row>
    <row r="6" spans="1:6" ht="21">
      <c r="A6" s="40" t="s">
        <v>141</v>
      </c>
      <c r="B6" s="2"/>
      <c r="C6" s="3"/>
    </row>
    <row r="7" spans="1:6" ht="45" customHeight="1">
      <c r="A7" s="38" t="s">
        <v>139</v>
      </c>
      <c r="B7" s="36" t="s">
        <v>143</v>
      </c>
      <c r="C7" s="36" t="s">
        <v>5</v>
      </c>
      <c r="D7" s="36" t="s">
        <v>98</v>
      </c>
      <c r="E7" s="37" t="s">
        <v>4</v>
      </c>
    </row>
    <row r="8" spans="1:6">
      <c r="A8" s="27" t="s">
        <v>29</v>
      </c>
      <c r="B8" s="47">
        <v>182046500</v>
      </c>
      <c r="C8" s="135">
        <f>B8/$B$16</f>
        <v>0.72113634131547644</v>
      </c>
      <c r="D8" s="47">
        <v>95000000</v>
      </c>
      <c r="E8" s="32">
        <f t="shared" ref="E8:E16" si="0">D8/B8</f>
        <v>0.52184469352610463</v>
      </c>
    </row>
    <row r="9" spans="1:6">
      <c r="A9" s="27" t="s">
        <v>32</v>
      </c>
      <c r="B9" s="51">
        <v>2966508</v>
      </c>
      <c r="C9" s="135">
        <f t="shared" ref="C9:C15" si="1">B9/$B$16</f>
        <v>1.175115547732635E-2</v>
      </c>
      <c r="D9" s="51">
        <v>1100000</v>
      </c>
      <c r="E9" s="32">
        <f t="shared" si="0"/>
        <v>0.37080634874404517</v>
      </c>
    </row>
    <row r="10" spans="1:6">
      <c r="A10" s="27" t="s">
        <v>31</v>
      </c>
      <c r="B10" s="51">
        <v>24613045</v>
      </c>
      <c r="C10" s="135">
        <f t="shared" si="1"/>
        <v>9.7499052274738499E-2</v>
      </c>
      <c r="D10" s="51">
        <v>7113045</v>
      </c>
      <c r="E10" s="32">
        <f t="shared" si="0"/>
        <v>0.28899492118914988</v>
      </c>
    </row>
    <row r="11" spans="1:6">
      <c r="A11" s="27" t="s">
        <v>34</v>
      </c>
      <c r="B11" s="51">
        <v>10358588</v>
      </c>
      <c r="C11" s="135">
        <f t="shared" si="1"/>
        <v>4.1033220916163717E-2</v>
      </c>
      <c r="D11" s="51">
        <v>5244912</v>
      </c>
      <c r="E11" s="32">
        <f t="shared" si="0"/>
        <v>0.50633464715461218</v>
      </c>
    </row>
    <row r="12" spans="1:6" s="134" customFormat="1">
      <c r="A12" s="27" t="s">
        <v>35</v>
      </c>
      <c r="B12" s="51">
        <v>25000</v>
      </c>
      <c r="C12" s="135">
        <f t="shared" si="1"/>
        <v>9.9031887637976624E-5</v>
      </c>
      <c r="D12" s="51">
        <v>0</v>
      </c>
      <c r="E12" s="32">
        <f t="shared" si="0"/>
        <v>0</v>
      </c>
      <c r="F12"/>
    </row>
    <row r="13" spans="1:6">
      <c r="A13" s="27" t="s">
        <v>33</v>
      </c>
      <c r="B13" s="51">
        <v>1034829</v>
      </c>
      <c r="C13" s="135">
        <f t="shared" si="1"/>
        <v>4.0992427701007882E-3</v>
      </c>
      <c r="D13" s="51">
        <v>450000</v>
      </c>
      <c r="E13" s="32">
        <f t="shared" si="0"/>
        <v>0.43485445421417451</v>
      </c>
    </row>
    <row r="14" spans="1:6">
      <c r="A14" s="27" t="s">
        <v>36</v>
      </c>
      <c r="B14" s="51">
        <v>2507581</v>
      </c>
      <c r="C14" s="135">
        <f t="shared" si="1"/>
        <v>9.9332191934050022E-3</v>
      </c>
      <c r="D14" s="51">
        <v>150000</v>
      </c>
      <c r="E14" s="32">
        <f t="shared" si="0"/>
        <v>5.9818606058986729E-2</v>
      </c>
    </row>
    <row r="15" spans="1:6">
      <c r="A15" s="27" t="s">
        <v>30</v>
      </c>
      <c r="B15" s="51">
        <v>28891890</v>
      </c>
      <c r="C15" s="135">
        <f t="shared" si="1"/>
        <v>0.11444873616515122</v>
      </c>
      <c r="D15" s="51">
        <f>5020000+11834670</f>
        <v>16854670</v>
      </c>
      <c r="E15" s="32">
        <f t="shared" si="0"/>
        <v>0.58337028141807268</v>
      </c>
    </row>
    <row r="16" spans="1:6">
      <c r="A16" s="44" t="s">
        <v>83</v>
      </c>
      <c r="B16" s="45">
        <f>SUM(B8:B15)</f>
        <v>252443941</v>
      </c>
      <c r="C16" s="136">
        <f>SUM(C8:C15)</f>
        <v>0.99999999999999978</v>
      </c>
      <c r="D16" s="45">
        <f>SUM(D8:D15)</f>
        <v>125912627</v>
      </c>
      <c r="E16" s="46">
        <f t="shared" si="0"/>
        <v>0.49877460517065847</v>
      </c>
    </row>
    <row r="19" spans="1:18" ht="21">
      <c r="A19" s="40" t="s">
        <v>257</v>
      </c>
    </row>
    <row r="20" spans="1:18">
      <c r="A20" s="38" t="s">
        <v>140</v>
      </c>
      <c r="B20" s="38">
        <v>2007</v>
      </c>
      <c r="C20" s="39">
        <v>2008</v>
      </c>
      <c r="D20" s="38">
        <v>2009</v>
      </c>
      <c r="E20" s="39">
        <v>2010</v>
      </c>
      <c r="F20" s="38">
        <v>2011</v>
      </c>
      <c r="G20" s="39">
        <v>2012</v>
      </c>
      <c r="H20" s="38">
        <v>2013</v>
      </c>
      <c r="I20" s="39">
        <v>2014</v>
      </c>
      <c r="J20" s="38">
        <v>2015</v>
      </c>
      <c r="K20" s="39">
        <v>2016</v>
      </c>
      <c r="L20" s="38">
        <v>2017</v>
      </c>
      <c r="M20" s="38">
        <v>2018</v>
      </c>
      <c r="N20" s="38">
        <v>2019</v>
      </c>
      <c r="O20" s="39">
        <v>2020</v>
      </c>
      <c r="P20" s="38">
        <v>2021</v>
      </c>
      <c r="Q20" s="38">
        <v>2022</v>
      </c>
      <c r="R20" s="38">
        <v>2023</v>
      </c>
    </row>
    <row r="21" spans="1:18">
      <c r="A21" s="27" t="s">
        <v>123</v>
      </c>
      <c r="B21" s="28">
        <v>2375013.33</v>
      </c>
      <c r="C21" s="28">
        <v>2275201.92</v>
      </c>
      <c r="D21" s="28">
        <v>2184755.62</v>
      </c>
      <c r="E21" s="28">
        <v>2442746.6800000002</v>
      </c>
      <c r="F21" s="28">
        <v>2769174.18</v>
      </c>
      <c r="G21" s="28">
        <v>3043671.24</v>
      </c>
      <c r="H21" s="28">
        <v>3071304.16</v>
      </c>
      <c r="I21" s="28">
        <v>3175047.89</v>
      </c>
      <c r="J21" s="28">
        <v>3572516.56</v>
      </c>
      <c r="K21" s="28">
        <v>3595268.96</v>
      </c>
      <c r="L21" s="28">
        <v>3714951.16</v>
      </c>
      <c r="M21" s="28">
        <v>3870398.02</v>
      </c>
      <c r="N21" s="28">
        <v>4140064.89</v>
      </c>
      <c r="O21" s="28">
        <f>'CH Raw Data'!D159</f>
        <v>4466432.95</v>
      </c>
      <c r="P21" s="28">
        <f>'CH Raw Data'!D171</f>
        <v>5250551.95</v>
      </c>
      <c r="Q21" s="28">
        <f>'CH Raw Data'!D183</f>
        <v>5940408.9400000004</v>
      </c>
      <c r="R21" s="28">
        <v>0</v>
      </c>
    </row>
    <row r="22" spans="1:18">
      <c r="A22" s="27" t="s">
        <v>124</v>
      </c>
      <c r="B22" s="28">
        <v>2786934.06</v>
      </c>
      <c r="C22" s="28">
        <v>2832504.94</v>
      </c>
      <c r="D22" s="28">
        <v>2782660.66</v>
      </c>
      <c r="E22" s="28">
        <v>2351940.41</v>
      </c>
      <c r="F22" s="28">
        <v>2103266.89</v>
      </c>
      <c r="G22" s="28">
        <v>2361500.15</v>
      </c>
      <c r="H22" s="28">
        <v>2268809.2200000002</v>
      </c>
      <c r="I22" s="28">
        <v>2320261.73</v>
      </c>
      <c r="J22" s="28">
        <v>2577937.2999999998</v>
      </c>
      <c r="K22" s="28">
        <v>2553676.91</v>
      </c>
      <c r="L22" s="28">
        <v>2686722.47</v>
      </c>
      <c r="M22" s="28">
        <v>2967831.6</v>
      </c>
      <c r="N22" s="28">
        <v>3272362.17</v>
      </c>
      <c r="O22" s="28">
        <f>'CH Raw Data'!D160</f>
        <v>3471614.03</v>
      </c>
      <c r="P22" s="28">
        <f>'CH Raw Data'!D172</f>
        <v>4113997.24</v>
      </c>
      <c r="Q22" s="28">
        <f>'CH Raw Data'!D184</f>
        <v>4605723.83</v>
      </c>
      <c r="R22" s="28">
        <v>0</v>
      </c>
    </row>
    <row r="23" spans="1:18">
      <c r="A23" s="27" t="s">
        <v>125</v>
      </c>
      <c r="B23" s="28">
        <v>2612502.04</v>
      </c>
      <c r="C23" s="28">
        <v>1949819.49</v>
      </c>
      <c r="D23" s="28">
        <v>2200227.69</v>
      </c>
      <c r="E23" s="28">
        <v>2100480.19</v>
      </c>
      <c r="F23" s="28">
        <v>2238052.2200000002</v>
      </c>
      <c r="G23" s="28">
        <v>2344087.0499999998</v>
      </c>
      <c r="H23" s="28">
        <v>2562509.0699999998</v>
      </c>
      <c r="I23" s="28">
        <v>2349628.4900000002</v>
      </c>
      <c r="J23" s="28">
        <v>2526325.09</v>
      </c>
      <c r="K23" s="28">
        <v>2597757.25</v>
      </c>
      <c r="L23" s="28">
        <v>2637658.79</v>
      </c>
      <c r="M23" s="28">
        <v>2605151.17</v>
      </c>
      <c r="N23" s="28">
        <v>3130550.28</v>
      </c>
      <c r="O23" s="28">
        <f>'CH Raw Data'!D161</f>
        <v>3277907.54</v>
      </c>
      <c r="P23" s="28">
        <f>'CH Raw Data'!D173</f>
        <v>3867825.43</v>
      </c>
      <c r="Q23" s="28">
        <f>'CH Raw Data'!D185</f>
        <v>0</v>
      </c>
      <c r="R23" s="28">
        <v>0</v>
      </c>
    </row>
    <row r="24" spans="1:18">
      <c r="A24" s="27" t="s">
        <v>126</v>
      </c>
      <c r="B24" s="28">
        <v>2368587.35</v>
      </c>
      <c r="C24" s="28">
        <v>2403723.7400000002</v>
      </c>
      <c r="D24" s="28">
        <v>1709506.71</v>
      </c>
      <c r="E24" s="28">
        <v>2481823.83</v>
      </c>
      <c r="F24" s="28">
        <v>2374900.3199999998</v>
      </c>
      <c r="G24" s="28">
        <v>2577132.7599999998</v>
      </c>
      <c r="H24" s="28">
        <v>2424811.4</v>
      </c>
      <c r="I24" s="28">
        <v>2625526.12</v>
      </c>
      <c r="J24" s="28">
        <v>2674820.9900000002</v>
      </c>
      <c r="K24" s="28">
        <v>3004516.46</v>
      </c>
      <c r="L24" s="28">
        <v>2993100.32</v>
      </c>
      <c r="M24" s="28">
        <v>3477827.54</v>
      </c>
      <c r="N24" s="28">
        <v>3537710.13</v>
      </c>
      <c r="O24" s="28">
        <f>'CH Raw Data'!D162</f>
        <v>3501383.21</v>
      </c>
      <c r="P24" s="28">
        <f>'CH Raw Data'!D174</f>
        <v>4649900</v>
      </c>
      <c r="Q24" s="28">
        <f>'CH Raw Data'!D186</f>
        <v>0</v>
      </c>
      <c r="R24" s="28">
        <v>0</v>
      </c>
    </row>
    <row r="25" spans="1:18">
      <c r="A25" s="27" t="s">
        <v>127</v>
      </c>
      <c r="B25" s="28">
        <v>2473391.65</v>
      </c>
      <c r="C25" s="28">
        <v>2686929.59</v>
      </c>
      <c r="D25" s="28">
        <v>3150381.37</v>
      </c>
      <c r="E25" s="28">
        <v>2335398.79</v>
      </c>
      <c r="F25" s="28">
        <v>2342579.6800000002</v>
      </c>
      <c r="G25" s="28">
        <v>2287589.98</v>
      </c>
      <c r="H25" s="28">
        <v>2380652.31</v>
      </c>
      <c r="I25" s="28">
        <v>2600518.0299999998</v>
      </c>
      <c r="J25" s="28">
        <v>2856713.73</v>
      </c>
      <c r="K25" s="28">
        <v>2853042.3</v>
      </c>
      <c r="L25" s="28">
        <v>2969648.8</v>
      </c>
      <c r="M25" s="28">
        <v>3158310.54</v>
      </c>
      <c r="N25" s="28">
        <v>3711123.48</v>
      </c>
      <c r="O25" s="28">
        <f>'CH Raw Data'!D163</f>
        <v>3603816.37</v>
      </c>
      <c r="P25" s="28">
        <f>'CH Raw Data'!D175</f>
        <v>4649877.72</v>
      </c>
      <c r="Q25" s="28">
        <f>'CH Raw Data'!D187</f>
        <v>0</v>
      </c>
      <c r="R25" s="28">
        <v>0</v>
      </c>
    </row>
    <row r="26" spans="1:18">
      <c r="A26" s="27" t="s">
        <v>128</v>
      </c>
      <c r="B26" s="28">
        <v>2955473.65</v>
      </c>
      <c r="C26" s="28">
        <v>2376300.4300000002</v>
      </c>
      <c r="D26" s="28">
        <v>2216931.73</v>
      </c>
      <c r="E26" s="28">
        <v>2504335.7400000002</v>
      </c>
      <c r="F26" s="28">
        <v>2387487.3199999998</v>
      </c>
      <c r="G26" s="28">
        <v>2818780.79</v>
      </c>
      <c r="H26" s="28">
        <v>2453119.4300000002</v>
      </c>
      <c r="I26" s="28">
        <v>2697268.61</v>
      </c>
      <c r="J26" s="28">
        <v>2859677.62</v>
      </c>
      <c r="K26" s="28">
        <v>2942986.45</v>
      </c>
      <c r="L26" s="28">
        <v>3081332.5</v>
      </c>
      <c r="M26" s="28">
        <v>3341369.66</v>
      </c>
      <c r="N26" s="28">
        <v>3775350.18</v>
      </c>
      <c r="O26" s="28">
        <f>'CH Raw Data'!D164</f>
        <v>4021431.07</v>
      </c>
      <c r="P26" s="28">
        <f>'CH Raw Data'!D176</f>
        <v>4735647.7699999996</v>
      </c>
      <c r="Q26" s="28">
        <f>'CH Raw Data'!D188</f>
        <v>0</v>
      </c>
      <c r="R26" s="28">
        <v>0</v>
      </c>
    </row>
    <row r="27" spans="1:18">
      <c r="A27" s="27" t="s">
        <v>129</v>
      </c>
      <c r="B27" s="28">
        <v>2824550.51</v>
      </c>
      <c r="C27" s="28">
        <v>2561908.14</v>
      </c>
      <c r="D27" s="28">
        <v>2176241.87</v>
      </c>
      <c r="E27" s="28">
        <v>2336803.5</v>
      </c>
      <c r="F27" s="28">
        <v>2481424.91</v>
      </c>
      <c r="G27" s="28">
        <v>2622218.2000000002</v>
      </c>
      <c r="H27" s="28">
        <v>2426392.37</v>
      </c>
      <c r="I27" s="28">
        <v>2719034.95</v>
      </c>
      <c r="J27" s="28">
        <v>2933967.84</v>
      </c>
      <c r="K27" s="28">
        <v>3070718.58</v>
      </c>
      <c r="L27" s="28">
        <v>3043717.64</v>
      </c>
      <c r="M27" s="28">
        <v>3468623.19</v>
      </c>
      <c r="N27" s="28">
        <v>3614206.98</v>
      </c>
      <c r="O27" s="28">
        <f>'CH Raw Data'!D165</f>
        <v>4119625.83</v>
      </c>
      <c r="P27" s="28">
        <f>'CH Raw Data'!D177</f>
        <v>4912086.45</v>
      </c>
      <c r="Q27" s="28">
        <f>'CH Raw Data'!D189</f>
        <v>0</v>
      </c>
      <c r="R27" s="28">
        <v>0</v>
      </c>
    </row>
    <row r="28" spans="1:18">
      <c r="A28" s="27" t="s">
        <v>130</v>
      </c>
      <c r="B28" s="28">
        <v>2329878.38</v>
      </c>
      <c r="C28" s="28">
        <v>2714046.84</v>
      </c>
      <c r="D28" s="28">
        <v>2355822.4</v>
      </c>
      <c r="E28" s="28">
        <v>2369605.98</v>
      </c>
      <c r="F28" s="28">
        <v>2590250.5099999998</v>
      </c>
      <c r="G28" s="28">
        <v>2615893.36</v>
      </c>
      <c r="H28" s="28">
        <v>2510500.27</v>
      </c>
      <c r="I28" s="28">
        <v>2780055.59</v>
      </c>
      <c r="J28" s="28">
        <v>2950045.25</v>
      </c>
      <c r="K28" s="28">
        <v>3015899.12</v>
      </c>
      <c r="L28" s="28">
        <v>3311928.97</v>
      </c>
      <c r="M28" s="28">
        <v>3473050.14</v>
      </c>
      <c r="N28" s="28">
        <v>3863532.66</v>
      </c>
      <c r="O28" s="28">
        <f>'CH Raw Data'!D166</f>
        <v>3909355.65</v>
      </c>
      <c r="P28" s="28">
        <f>'CH Raw Data'!D178</f>
        <v>4923717.25</v>
      </c>
      <c r="Q28" s="28">
        <f>'CH Raw Data'!D190</f>
        <v>0</v>
      </c>
      <c r="R28" s="28">
        <v>0</v>
      </c>
    </row>
    <row r="29" spans="1:18">
      <c r="A29" s="27" t="s">
        <v>131</v>
      </c>
      <c r="B29" s="28">
        <v>3033116.89</v>
      </c>
      <c r="C29" s="28">
        <v>2462477.17</v>
      </c>
      <c r="D29" s="28">
        <v>2550047.7200000002</v>
      </c>
      <c r="E29" s="28">
        <v>2471834.23</v>
      </c>
      <c r="F29" s="28">
        <v>2554349.2999999998</v>
      </c>
      <c r="G29" s="28">
        <v>2566787.56</v>
      </c>
      <c r="H29" s="28">
        <v>2603137.35</v>
      </c>
      <c r="I29" s="28">
        <v>2681847.0299999998</v>
      </c>
      <c r="J29" s="28">
        <v>2865073.43</v>
      </c>
      <c r="K29" s="28">
        <v>2876858.68</v>
      </c>
      <c r="L29" s="28">
        <v>3013438.8</v>
      </c>
      <c r="M29" s="28">
        <v>3372906.54</v>
      </c>
      <c r="N29" s="28">
        <v>3753061.7</v>
      </c>
      <c r="O29" s="28">
        <f>'CH Raw Data'!D167</f>
        <v>6087688.5</v>
      </c>
      <c r="P29" s="28">
        <f>'CH Raw Data'!D179</f>
        <v>4721309.6100000003</v>
      </c>
      <c r="Q29" s="28">
        <f>'CH Raw Data'!D191</f>
        <v>0</v>
      </c>
      <c r="R29" s="28">
        <v>0</v>
      </c>
    </row>
    <row r="30" spans="1:18">
      <c r="A30" s="27" t="s">
        <v>132</v>
      </c>
      <c r="B30" s="28">
        <v>2487172.44</v>
      </c>
      <c r="C30" s="28">
        <v>2368418.23</v>
      </c>
      <c r="D30" s="28">
        <v>2097620.0499999998</v>
      </c>
      <c r="E30" s="28">
        <v>2245568.3199999998</v>
      </c>
      <c r="F30" s="28">
        <v>2473971.25</v>
      </c>
      <c r="G30" s="28">
        <v>2503432.2999999998</v>
      </c>
      <c r="H30" s="28">
        <v>2492507.3199999998</v>
      </c>
      <c r="I30" s="28">
        <v>2703872.71</v>
      </c>
      <c r="J30" s="28">
        <v>2753876.81</v>
      </c>
      <c r="K30" s="28">
        <v>2995248.17</v>
      </c>
      <c r="L30" s="28">
        <v>3107693.35</v>
      </c>
      <c r="M30" s="28">
        <v>3101223.72</v>
      </c>
      <c r="N30" s="28">
        <v>3644223.55</v>
      </c>
      <c r="O30" s="28">
        <f>'CH Raw Data'!D168</f>
        <v>4006953.52</v>
      </c>
      <c r="P30" s="28">
        <f>'CH Raw Data'!D180</f>
        <v>4664187.09</v>
      </c>
      <c r="Q30" s="28">
        <f>'CH Raw Data'!D192</f>
        <v>0</v>
      </c>
      <c r="R30" s="28">
        <v>0</v>
      </c>
    </row>
    <row r="31" spans="1:18">
      <c r="A31" s="27" t="s">
        <v>133</v>
      </c>
      <c r="B31" s="28">
        <v>2832019.63</v>
      </c>
      <c r="C31" s="28">
        <v>2676146.09</v>
      </c>
      <c r="D31" s="28">
        <v>2281593.5299999998</v>
      </c>
      <c r="E31" s="28">
        <v>2216789.61</v>
      </c>
      <c r="F31" s="28">
        <v>2329529.67</v>
      </c>
      <c r="G31" s="28">
        <v>2480637.67</v>
      </c>
      <c r="H31" s="28">
        <v>2427594.29</v>
      </c>
      <c r="I31" s="28">
        <v>2572028.09</v>
      </c>
      <c r="J31" s="28">
        <v>2731254.53</v>
      </c>
      <c r="K31" s="28">
        <v>3001405.14</v>
      </c>
      <c r="L31" s="28">
        <v>2921625.58</v>
      </c>
      <c r="M31" s="28">
        <v>3621148.12</v>
      </c>
      <c r="N31" s="28">
        <v>3680898.63</v>
      </c>
      <c r="O31" s="28">
        <f>'CH Raw Data'!D169</f>
        <v>4485633.91</v>
      </c>
      <c r="P31" s="28">
        <f>'CH Raw Data'!D181</f>
        <v>4799647.51</v>
      </c>
      <c r="Q31" s="28">
        <f>'CH Raw Data'!D193</f>
        <v>0</v>
      </c>
      <c r="R31" s="28">
        <v>0</v>
      </c>
    </row>
    <row r="32" spans="1:18">
      <c r="A32" s="27" t="s">
        <v>134</v>
      </c>
      <c r="B32" s="28">
        <v>2551214.71</v>
      </c>
      <c r="C32" s="28">
        <v>2089926.91</v>
      </c>
      <c r="D32" s="28">
        <v>2348119.2000000002</v>
      </c>
      <c r="E32" s="28">
        <v>2177437.12</v>
      </c>
      <c r="F32" s="28">
        <v>2312919.96</v>
      </c>
      <c r="G32" s="28">
        <v>2554438.56</v>
      </c>
      <c r="H32" s="28">
        <v>2595483.2799999998</v>
      </c>
      <c r="I32" s="28">
        <v>2826333.66</v>
      </c>
      <c r="J32" s="28">
        <v>2915085.57</v>
      </c>
      <c r="K32" s="28">
        <v>3033620.42</v>
      </c>
      <c r="L32" s="28">
        <v>3184256.94</v>
      </c>
      <c r="M32" s="28">
        <v>3471575.96</v>
      </c>
      <c r="N32" s="28">
        <v>3758269.96</v>
      </c>
      <c r="O32" s="28">
        <f>'CH Raw Data'!D170</f>
        <v>4406508.3899999997</v>
      </c>
      <c r="P32" s="28">
        <f>'CH Raw Data'!D182</f>
        <v>5223375.74</v>
      </c>
      <c r="Q32" s="28">
        <f>'CH Raw Data'!D194</f>
        <v>0</v>
      </c>
      <c r="R32" s="28">
        <v>0</v>
      </c>
    </row>
    <row r="33" spans="1:18">
      <c r="J33" s="29"/>
      <c r="K33" s="30"/>
      <c r="L33" s="29"/>
      <c r="M33" s="29"/>
      <c r="P33" s="112"/>
      <c r="Q33" s="112"/>
      <c r="R33" s="112"/>
    </row>
    <row r="34" spans="1:18">
      <c r="A34" s="44" t="s">
        <v>83</v>
      </c>
      <c r="B34" s="48">
        <v>31629854.640000004</v>
      </c>
      <c r="C34" s="48">
        <v>29397403.489999998</v>
      </c>
      <c r="D34" s="48">
        <v>28053908.550000001</v>
      </c>
      <c r="E34" s="48">
        <v>28034764.399999999</v>
      </c>
      <c r="F34" s="48">
        <v>28957906.210000001</v>
      </c>
      <c r="G34" s="48">
        <v>30776169.619999994</v>
      </c>
      <c r="H34" s="48">
        <v>30216820.470000003</v>
      </c>
      <c r="I34" s="48">
        <v>32051422.900000002</v>
      </c>
      <c r="J34" s="48">
        <v>34217294.719999999</v>
      </c>
      <c r="K34" s="48">
        <v>35540998.440000005</v>
      </c>
      <c r="L34" s="48">
        <v>36666075.32</v>
      </c>
      <c r="M34" s="49">
        <v>39929416.199999996</v>
      </c>
      <c r="N34" s="49">
        <v>43881354.609999999</v>
      </c>
      <c r="O34" s="49">
        <v>49358350.969999999</v>
      </c>
      <c r="P34" s="49">
        <f t="shared" ref="P34:R34" si="2">SUM(P21:P32)</f>
        <v>56512123.760000005</v>
      </c>
      <c r="Q34" s="49">
        <f t="shared" si="2"/>
        <v>10546132.77</v>
      </c>
      <c r="R34" s="49">
        <f t="shared" si="2"/>
        <v>0</v>
      </c>
    </row>
    <row r="36" spans="1:18" s="112" customFormat="1" ht="18.75">
      <c r="A36" s="110" t="s">
        <v>249</v>
      </c>
      <c r="C36" s="111">
        <f>(C34-B34)/B34</f>
        <v>-7.0580506151829911E-2</v>
      </c>
      <c r="D36" s="111">
        <f t="shared" ref="D36:R36" si="3">(D34-C34)/C34</f>
        <v>-4.5701142975331448E-2</v>
      </c>
      <c r="E36" s="111">
        <f t="shared" si="3"/>
        <v>-6.8240580330836771E-4</v>
      </c>
      <c r="F36" s="111">
        <f t="shared" si="3"/>
        <v>3.2928466843117198E-2</v>
      </c>
      <c r="G36" s="111">
        <f t="shared" si="3"/>
        <v>6.2789878412276012E-2</v>
      </c>
      <c r="H36" s="111">
        <f t="shared" si="3"/>
        <v>-1.8174748739248441E-2</v>
      </c>
      <c r="I36" s="111">
        <f t="shared" si="3"/>
        <v>6.0714608667097776E-2</v>
      </c>
      <c r="J36" s="111">
        <f t="shared" si="3"/>
        <v>6.7574903827436514E-2</v>
      </c>
      <c r="K36" s="111">
        <f t="shared" si="3"/>
        <v>3.8685224265444393E-2</v>
      </c>
      <c r="L36" s="111">
        <f t="shared" si="3"/>
        <v>3.1655747710614822E-2</v>
      </c>
      <c r="M36" s="111">
        <f t="shared" si="3"/>
        <v>8.9001641204286802E-2</v>
      </c>
      <c r="N36" s="111">
        <f t="shared" si="3"/>
        <v>9.897310770098372E-2</v>
      </c>
      <c r="O36" s="342">
        <f t="shared" si="3"/>
        <v>0.12481374854257261</v>
      </c>
      <c r="P36" s="342">
        <f t="shared" si="3"/>
        <v>0.14493540909314553</v>
      </c>
      <c r="Q36" s="109">
        <f t="shared" si="3"/>
        <v>-0.81338282711178722</v>
      </c>
      <c r="R36" s="109">
        <f t="shared" si="3"/>
        <v>-1</v>
      </c>
    </row>
    <row r="37" spans="1:18" s="112" customFormat="1">
      <c r="C37" s="1"/>
      <c r="O37" s="6"/>
      <c r="P37" s="108"/>
      <c r="Q37" s="108"/>
      <c r="R37" s="108"/>
    </row>
  </sheetData>
  <sortState xmlns:xlrd2="http://schemas.microsoft.com/office/spreadsheetml/2017/richdata2" ref="M32">
    <sortCondition descending="1" ref="M32"/>
  </sortState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7BC76-EE56-4E7A-9DD2-0A5E833D5626}">
  <sheetPr>
    <tabColor theme="9" tint="-0.249977111117893"/>
  </sheetPr>
  <dimension ref="A1:R37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6" ht="21">
      <c r="A1" s="40" t="s">
        <v>135</v>
      </c>
      <c r="C1" s="41" t="s">
        <v>459</v>
      </c>
    </row>
    <row r="2" spans="1:6" ht="21">
      <c r="A2" s="40" t="s">
        <v>136</v>
      </c>
      <c r="C2" s="137" t="s">
        <v>461</v>
      </c>
    </row>
    <row r="3" spans="1:6" ht="21">
      <c r="A3" s="40" t="s">
        <v>137</v>
      </c>
      <c r="C3" s="42" t="s">
        <v>460</v>
      </c>
    </row>
    <row r="4" spans="1:6" ht="21">
      <c r="A4" s="40" t="s">
        <v>142</v>
      </c>
      <c r="C4" s="43" t="s">
        <v>488</v>
      </c>
    </row>
    <row r="5" spans="1:6" ht="28.5" customHeight="1"/>
    <row r="6" spans="1:6" ht="21">
      <c r="A6" s="40" t="s">
        <v>141</v>
      </c>
      <c r="B6" s="2"/>
      <c r="C6" s="3"/>
    </row>
    <row r="7" spans="1:6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6">
      <c r="A8" s="27" t="s">
        <v>37</v>
      </c>
      <c r="B8" s="31">
        <v>220585000</v>
      </c>
      <c r="C8" s="32">
        <f>B8/$B$16</f>
        <v>0.78770000294425579</v>
      </c>
      <c r="D8" s="47">
        <v>59000000</v>
      </c>
      <c r="E8" s="32">
        <f>D8/B8</f>
        <v>0.267470589568647</v>
      </c>
    </row>
    <row r="9" spans="1:6">
      <c r="A9" s="27" t="s">
        <v>44</v>
      </c>
      <c r="B9" s="34">
        <v>1372180</v>
      </c>
      <c r="C9" s="32">
        <f t="shared" ref="C9:C15" si="0">B9/$B$16</f>
        <v>4.8999985948276125E-3</v>
      </c>
      <c r="D9" s="33">
        <v>0</v>
      </c>
      <c r="E9" s="32">
        <f t="shared" ref="E9:E15" si="1">D9/B9</f>
        <v>0</v>
      </c>
      <c r="F9" s="13"/>
    </row>
    <row r="10" spans="1:6">
      <c r="A10" s="27" t="s">
        <v>39</v>
      </c>
      <c r="B10" s="31">
        <v>19938621</v>
      </c>
      <c r="C10" s="32">
        <f t="shared" si="0"/>
        <v>7.119999918582133E-2</v>
      </c>
      <c r="D10" s="33">
        <v>5000000</v>
      </c>
      <c r="E10" s="32">
        <f t="shared" si="1"/>
        <v>0.25076959936196191</v>
      </c>
    </row>
    <row r="11" spans="1:6">
      <c r="A11" s="27" t="s">
        <v>38</v>
      </c>
      <c r="B11" s="31">
        <v>5096670</v>
      </c>
      <c r="C11" s="32">
        <f t="shared" si="0"/>
        <v>1.8199999882158351E-2</v>
      </c>
      <c r="D11" s="33">
        <v>1000000</v>
      </c>
      <c r="E11" s="32">
        <f t="shared" si="1"/>
        <v>0.19620654270337298</v>
      </c>
      <c r="F11" s="410" t="s">
        <v>464</v>
      </c>
    </row>
    <row r="12" spans="1:6">
      <c r="A12" s="27" t="s">
        <v>42</v>
      </c>
      <c r="B12" s="31">
        <v>2828372</v>
      </c>
      <c r="C12" s="32">
        <f t="shared" si="0"/>
        <v>1.0100000601706601E-2</v>
      </c>
      <c r="D12" s="33">
        <v>1000000</v>
      </c>
      <c r="E12" s="32">
        <f t="shared" si="1"/>
        <v>0.35356028132084466</v>
      </c>
      <c r="F12" s="410" t="s">
        <v>464</v>
      </c>
    </row>
    <row r="13" spans="1:6">
      <c r="A13" s="27" t="s">
        <v>41</v>
      </c>
      <c r="B13" s="31">
        <v>6944913</v>
      </c>
      <c r="C13" s="32">
        <f t="shared" si="0"/>
        <v>2.4799999957148492E-2</v>
      </c>
      <c r="D13" s="33">
        <v>3000000</v>
      </c>
      <c r="E13" s="32">
        <f t="shared" si="1"/>
        <v>0.43197085406253471</v>
      </c>
      <c r="F13" s="410" t="s">
        <v>462</v>
      </c>
    </row>
    <row r="14" spans="1:6">
      <c r="A14" s="27" t="s">
        <v>40</v>
      </c>
      <c r="B14" s="31">
        <v>6944913</v>
      </c>
      <c r="C14" s="32">
        <f t="shared" si="0"/>
        <v>2.4799999957148492E-2</v>
      </c>
      <c r="D14" s="33">
        <v>1500000</v>
      </c>
      <c r="E14" s="32">
        <f t="shared" si="1"/>
        <v>0.21598542703126736</v>
      </c>
      <c r="F14" s="410" t="s">
        <v>463</v>
      </c>
    </row>
    <row r="15" spans="1:6">
      <c r="A15" s="27" t="s">
        <v>43</v>
      </c>
      <c r="B15" s="34">
        <v>16326146</v>
      </c>
      <c r="C15" s="32">
        <f t="shared" si="0"/>
        <v>5.8299998876933379E-2</v>
      </c>
      <c r="D15" s="33">
        <v>4500000</v>
      </c>
      <c r="E15" s="32">
        <f t="shared" si="1"/>
        <v>0.27563149318890079</v>
      </c>
      <c r="F15" s="410"/>
    </row>
    <row r="16" spans="1:6">
      <c r="A16" s="44" t="s">
        <v>83</v>
      </c>
      <c r="B16" s="45">
        <f>SUM(B8:B15)</f>
        <v>280036815</v>
      </c>
      <c r="C16" s="46">
        <f>SUM(C8:C15)</f>
        <v>1</v>
      </c>
      <c r="D16" s="45">
        <f>SUM(D8:D15)</f>
        <v>75000000</v>
      </c>
      <c r="E16" s="46">
        <f>D16/B16</f>
        <v>0.26782192905600644</v>
      </c>
    </row>
    <row r="19" spans="1:18" ht="21">
      <c r="A19" s="40" t="s">
        <v>257</v>
      </c>
    </row>
    <row r="20" spans="1:18">
      <c r="A20" s="38" t="s">
        <v>140</v>
      </c>
      <c r="B20" s="38">
        <v>2007</v>
      </c>
      <c r="C20" s="39">
        <v>2008</v>
      </c>
      <c r="D20" s="38">
        <v>2009</v>
      </c>
      <c r="E20" s="39">
        <v>2010</v>
      </c>
      <c r="F20" s="38">
        <v>2011</v>
      </c>
      <c r="G20" s="39">
        <v>2012</v>
      </c>
      <c r="H20" s="38">
        <v>2013</v>
      </c>
      <c r="I20" s="39">
        <v>2014</v>
      </c>
      <c r="J20" s="38">
        <v>2015</v>
      </c>
      <c r="K20" s="39">
        <v>2016</v>
      </c>
      <c r="L20" s="38">
        <v>2017</v>
      </c>
      <c r="M20" s="38">
        <v>2018</v>
      </c>
      <c r="N20" s="38">
        <v>2019</v>
      </c>
      <c r="O20" s="39">
        <v>2020</v>
      </c>
      <c r="P20" s="38">
        <v>2021</v>
      </c>
      <c r="Q20" s="38">
        <v>2022</v>
      </c>
      <c r="R20" s="38">
        <v>2023</v>
      </c>
    </row>
    <row r="21" spans="1:18">
      <c r="A21" s="27" t="s">
        <v>123</v>
      </c>
      <c r="B21" s="28">
        <v>4224474.26</v>
      </c>
      <c r="C21" s="28">
        <v>4149956.37</v>
      </c>
      <c r="D21" s="28">
        <v>3534871.99</v>
      </c>
      <c r="E21" s="28">
        <v>4034265.5</v>
      </c>
      <c r="F21" s="28">
        <v>5114416.13</v>
      </c>
      <c r="G21" s="28">
        <v>4284076.79</v>
      </c>
      <c r="H21" s="28">
        <v>4349882.43</v>
      </c>
      <c r="I21" s="28">
        <v>4028237.63</v>
      </c>
      <c r="J21" s="28">
        <v>4112166.02</v>
      </c>
      <c r="K21" s="28">
        <v>4262909</v>
      </c>
      <c r="L21" s="28">
        <v>4293450.6900000004</v>
      </c>
      <c r="M21" s="28">
        <v>4362410.59</v>
      </c>
      <c r="N21" s="28">
        <v>4803180.76</v>
      </c>
      <c r="O21" s="28">
        <f>'CL Raw Data'!D159</f>
        <v>4630759.2300000004</v>
      </c>
      <c r="P21" s="28">
        <f>'CL Raw Data'!D171</f>
        <v>4798426.4400000004</v>
      </c>
      <c r="Q21" s="28">
        <f>'CL Raw Data'!D183</f>
        <v>5678537.75</v>
      </c>
      <c r="R21" s="28">
        <v>0</v>
      </c>
    </row>
    <row r="22" spans="1:18">
      <c r="A22" s="27" t="s">
        <v>124</v>
      </c>
      <c r="B22" s="28">
        <v>4763810.4000000004</v>
      </c>
      <c r="C22" s="28">
        <v>4402801.8600000003</v>
      </c>
      <c r="D22" s="28">
        <v>4416481.45</v>
      </c>
      <c r="E22" s="28">
        <v>3592272.86</v>
      </c>
      <c r="F22" s="28">
        <v>3856401.56</v>
      </c>
      <c r="G22" s="28">
        <v>3700707.24</v>
      </c>
      <c r="H22" s="28">
        <v>4211349.18</v>
      </c>
      <c r="I22" s="28">
        <v>3203721.4</v>
      </c>
      <c r="J22" s="28">
        <v>3611153.14</v>
      </c>
      <c r="K22" s="28">
        <v>3201719.71</v>
      </c>
      <c r="L22" s="28">
        <v>3836222.27</v>
      </c>
      <c r="M22" s="28">
        <v>3992841.88</v>
      </c>
      <c r="N22" s="28">
        <v>4044194.15</v>
      </c>
      <c r="O22" s="28">
        <f>'CL Raw Data'!D160</f>
        <v>3726299.76</v>
      </c>
      <c r="P22" s="28">
        <f>'CL Raw Data'!D172</f>
        <v>4109919.51</v>
      </c>
      <c r="Q22" s="28">
        <f>'CL Raw Data'!D184</f>
        <v>4782067.7</v>
      </c>
      <c r="R22" s="28">
        <v>0</v>
      </c>
    </row>
    <row r="23" spans="1:18">
      <c r="A23" s="27" t="s">
        <v>125</v>
      </c>
      <c r="B23" s="28">
        <v>3757081.08</v>
      </c>
      <c r="C23" s="28">
        <v>3818562.93</v>
      </c>
      <c r="D23" s="28">
        <v>3590446.11</v>
      </c>
      <c r="E23" s="28">
        <v>4035269.85</v>
      </c>
      <c r="F23" s="28">
        <v>3994788.07</v>
      </c>
      <c r="G23" s="28">
        <v>3841944.49</v>
      </c>
      <c r="H23" s="28">
        <v>4394625.68</v>
      </c>
      <c r="I23" s="28">
        <v>3430709.23</v>
      </c>
      <c r="J23" s="28">
        <v>3675284.17</v>
      </c>
      <c r="K23" s="28">
        <v>2920686.94</v>
      </c>
      <c r="L23" s="28">
        <v>3477923.89</v>
      </c>
      <c r="M23" s="28">
        <v>3551546.63</v>
      </c>
      <c r="N23" s="28">
        <v>3903387.78</v>
      </c>
      <c r="O23" s="28">
        <f>'CL Raw Data'!D161</f>
        <v>3561714.92</v>
      </c>
      <c r="P23" s="28">
        <f>'CL Raw Data'!D173</f>
        <v>3895324.04</v>
      </c>
      <c r="Q23" s="28">
        <f>'CL Raw Data'!D185</f>
        <v>0</v>
      </c>
      <c r="R23" s="28">
        <v>0</v>
      </c>
    </row>
    <row r="24" spans="1:18">
      <c r="A24" s="27" t="s">
        <v>126</v>
      </c>
      <c r="B24" s="28">
        <v>3668535.38</v>
      </c>
      <c r="C24" s="28">
        <v>4145797.21</v>
      </c>
      <c r="D24" s="28">
        <v>2944305.75</v>
      </c>
      <c r="E24" s="28">
        <v>3769279.93</v>
      </c>
      <c r="F24" s="28">
        <v>4028363.26</v>
      </c>
      <c r="G24" s="28">
        <v>4174312.93</v>
      </c>
      <c r="H24" s="28">
        <v>3596944.27</v>
      </c>
      <c r="I24" s="28">
        <v>3804111.82</v>
      </c>
      <c r="J24" s="28">
        <v>3690452.54</v>
      </c>
      <c r="K24" s="28">
        <v>3546527.07</v>
      </c>
      <c r="L24" s="28">
        <v>3803856.18</v>
      </c>
      <c r="M24" s="28">
        <v>4529077.9000000004</v>
      </c>
      <c r="N24" s="28">
        <v>4276565.21</v>
      </c>
      <c r="O24" s="28">
        <f>'CL Raw Data'!D162</f>
        <v>3754052.73</v>
      </c>
      <c r="P24" s="28">
        <f>'CL Raw Data'!D174</f>
        <v>4752361.1900000004</v>
      </c>
      <c r="Q24" s="28">
        <f>'CL Raw Data'!D186</f>
        <v>0</v>
      </c>
      <c r="R24" s="28">
        <v>0</v>
      </c>
    </row>
    <row r="25" spans="1:18">
      <c r="A25" s="27" t="s">
        <v>127</v>
      </c>
      <c r="B25" s="28">
        <v>4386908.4000000004</v>
      </c>
      <c r="C25" s="28">
        <v>4033311</v>
      </c>
      <c r="D25" s="28">
        <v>5010124.05</v>
      </c>
      <c r="E25" s="28">
        <v>3477218.66</v>
      </c>
      <c r="F25" s="28">
        <v>3728383.84</v>
      </c>
      <c r="G25" s="28">
        <v>3795280.13</v>
      </c>
      <c r="H25" s="28">
        <v>5838465.29</v>
      </c>
      <c r="I25" s="28">
        <v>3608824.69</v>
      </c>
      <c r="J25" s="28">
        <v>2960257.32</v>
      </c>
      <c r="K25" s="28">
        <v>3612344.3199999998</v>
      </c>
      <c r="L25" s="28">
        <v>3545958.13</v>
      </c>
      <c r="M25" s="28">
        <v>4027408.18</v>
      </c>
      <c r="N25" s="28">
        <v>4424981.78</v>
      </c>
      <c r="O25" s="28">
        <f>'CL Raw Data'!D163</f>
        <v>3666880.9</v>
      </c>
      <c r="P25" s="28">
        <f>'CL Raw Data'!D175</f>
        <v>4806938.92</v>
      </c>
      <c r="Q25" s="28">
        <f>'CL Raw Data'!D187</f>
        <v>0</v>
      </c>
      <c r="R25" s="28">
        <v>0</v>
      </c>
    </row>
    <row r="26" spans="1:18">
      <c r="A26" s="27" t="s">
        <v>128</v>
      </c>
      <c r="B26" s="28">
        <v>4686671.22</v>
      </c>
      <c r="C26" s="28">
        <v>5280458.67</v>
      </c>
      <c r="D26" s="28">
        <v>3978687.61</v>
      </c>
      <c r="E26" s="28">
        <v>3552648.21</v>
      </c>
      <c r="F26" s="28">
        <v>3800148.53</v>
      </c>
      <c r="G26" s="28">
        <v>4209885.2699999996</v>
      </c>
      <c r="H26" s="28">
        <v>3453424.18</v>
      </c>
      <c r="I26" s="28">
        <v>3756504.12</v>
      </c>
      <c r="J26" s="28">
        <v>3753378.5</v>
      </c>
      <c r="K26" s="28">
        <v>3591304.32</v>
      </c>
      <c r="L26" s="28">
        <v>3877475.09</v>
      </c>
      <c r="M26" s="28">
        <v>4135437.78</v>
      </c>
      <c r="N26" s="28">
        <v>4334213.2</v>
      </c>
      <c r="O26" s="28">
        <f>'CL Raw Data'!D164</f>
        <v>4095550.24</v>
      </c>
      <c r="P26" s="28">
        <f>'CL Raw Data'!D176</f>
        <v>4954748.1500000004</v>
      </c>
      <c r="Q26" s="28">
        <f>'CL Raw Data'!D188</f>
        <v>0</v>
      </c>
      <c r="R26" s="28">
        <v>0</v>
      </c>
    </row>
    <row r="27" spans="1:18">
      <c r="A27" s="27" t="s">
        <v>129</v>
      </c>
      <c r="B27" s="28">
        <v>4310446.6500000004</v>
      </c>
      <c r="C27" s="28">
        <v>4665042.93</v>
      </c>
      <c r="D27" s="28">
        <v>3741614.38</v>
      </c>
      <c r="E27" s="28">
        <v>3371871.55</v>
      </c>
      <c r="F27" s="28">
        <v>3654906.84</v>
      </c>
      <c r="G27" s="28">
        <v>4058948.26</v>
      </c>
      <c r="H27" s="28">
        <v>3588502.6</v>
      </c>
      <c r="I27" s="28">
        <v>3537761</v>
      </c>
      <c r="J27" s="28">
        <v>3881805.4</v>
      </c>
      <c r="K27" s="28">
        <v>3723273.51</v>
      </c>
      <c r="L27" s="28">
        <v>3988998.64</v>
      </c>
      <c r="M27" s="28">
        <v>4168551.89</v>
      </c>
      <c r="N27" s="28">
        <v>4342683.57</v>
      </c>
      <c r="O27" s="28">
        <f>'CL Raw Data'!D165</f>
        <v>4296179.9000000004</v>
      </c>
      <c r="P27" s="28">
        <f>'CL Raw Data'!D177</f>
        <v>5009486.75</v>
      </c>
      <c r="Q27" s="28">
        <f>'CL Raw Data'!D189</f>
        <v>0</v>
      </c>
      <c r="R27" s="28">
        <v>0</v>
      </c>
    </row>
    <row r="28" spans="1:18">
      <c r="A28" s="27" t="s">
        <v>130</v>
      </c>
      <c r="B28" s="28">
        <v>4027970.95</v>
      </c>
      <c r="C28" s="28">
        <v>4786151.6500000004</v>
      </c>
      <c r="D28" s="28">
        <v>3768969.07</v>
      </c>
      <c r="E28" s="28">
        <v>3422619.45</v>
      </c>
      <c r="F28" s="28">
        <v>4178103.58</v>
      </c>
      <c r="G28" s="28">
        <v>3880529.35</v>
      </c>
      <c r="H28" s="28">
        <v>3472586.59</v>
      </c>
      <c r="I28" s="28">
        <v>3784321.49</v>
      </c>
      <c r="J28" s="28">
        <v>3913322.84</v>
      </c>
      <c r="K28" s="28">
        <v>3662703.66</v>
      </c>
      <c r="L28" s="28">
        <v>4097239.98</v>
      </c>
      <c r="M28" s="28">
        <v>4209245.4000000004</v>
      </c>
      <c r="N28" s="28">
        <v>4581371.01</v>
      </c>
      <c r="O28" s="28">
        <f>'CL Raw Data'!D166</f>
        <v>4203995.82</v>
      </c>
      <c r="P28" s="28">
        <f>'CL Raw Data'!D178</f>
        <v>5066234.01</v>
      </c>
      <c r="Q28" s="28">
        <f>'CL Raw Data'!D190</f>
        <v>0</v>
      </c>
      <c r="R28" s="28">
        <v>0</v>
      </c>
    </row>
    <row r="29" spans="1:18">
      <c r="A29" s="27" t="s">
        <v>131</v>
      </c>
      <c r="B29" s="28">
        <v>4385856.7699999996</v>
      </c>
      <c r="C29" s="28">
        <v>4741282.51</v>
      </c>
      <c r="D29" s="28">
        <v>4637030.68</v>
      </c>
      <c r="E29" s="28">
        <v>3604940.92</v>
      </c>
      <c r="F29" s="28">
        <v>4004867.1</v>
      </c>
      <c r="G29" s="28">
        <v>3715309.83</v>
      </c>
      <c r="H29" s="28">
        <v>3544882.14</v>
      </c>
      <c r="I29" s="28">
        <v>3806393.27</v>
      </c>
      <c r="J29" s="28">
        <v>3688712.32</v>
      </c>
      <c r="K29" s="28">
        <v>3677519.96</v>
      </c>
      <c r="L29" s="28">
        <v>3866262.81</v>
      </c>
      <c r="M29" s="28">
        <v>4184933.18</v>
      </c>
      <c r="N29" s="28">
        <v>4101173.98</v>
      </c>
      <c r="O29" s="28">
        <f>'CL Raw Data'!D167</f>
        <v>6017164.2999999998</v>
      </c>
      <c r="P29" s="28">
        <f>'CL Raw Data'!D179</f>
        <v>4917025.71</v>
      </c>
      <c r="Q29" s="28">
        <f>'CL Raw Data'!D191</f>
        <v>0</v>
      </c>
      <c r="R29" s="28">
        <v>0</v>
      </c>
    </row>
    <row r="30" spans="1:18">
      <c r="A30" s="27" t="s">
        <v>132</v>
      </c>
      <c r="B30" s="28">
        <v>3734368.66</v>
      </c>
      <c r="C30" s="28">
        <v>3899635.89</v>
      </c>
      <c r="D30" s="28">
        <v>4070882.52</v>
      </c>
      <c r="E30" s="28">
        <v>3452328.27</v>
      </c>
      <c r="F30" s="28">
        <v>3440548.45</v>
      </c>
      <c r="G30" s="28">
        <v>3511487.44</v>
      </c>
      <c r="H30" s="28">
        <v>3375242.03</v>
      </c>
      <c r="I30" s="28">
        <v>3643529.36</v>
      </c>
      <c r="J30" s="28">
        <v>3531714.92</v>
      </c>
      <c r="K30" s="28">
        <v>3634820.94</v>
      </c>
      <c r="L30" s="28">
        <v>3720747.03</v>
      </c>
      <c r="M30" s="28">
        <v>3726218.25</v>
      </c>
      <c r="N30" s="28">
        <v>4172847.84</v>
      </c>
      <c r="O30" s="28">
        <f>'CL Raw Data'!D168</f>
        <v>4118039.22</v>
      </c>
      <c r="P30" s="28">
        <f>'CL Raw Data'!D180</f>
        <v>4904840.68</v>
      </c>
      <c r="Q30" s="28">
        <f>'CL Raw Data'!D192</f>
        <v>0</v>
      </c>
      <c r="R30" s="28">
        <v>0</v>
      </c>
    </row>
    <row r="31" spans="1:18">
      <c r="A31" s="27" t="s">
        <v>133</v>
      </c>
      <c r="B31" s="28">
        <v>4200745.04</v>
      </c>
      <c r="C31" s="28">
        <v>4947307.45</v>
      </c>
      <c r="D31" s="28">
        <v>3844853.84</v>
      </c>
      <c r="E31" s="28">
        <v>3350811.39</v>
      </c>
      <c r="F31" s="28">
        <v>3310490.45</v>
      </c>
      <c r="G31" s="28">
        <v>3504134.54</v>
      </c>
      <c r="H31" s="28">
        <v>3390396.64</v>
      </c>
      <c r="I31" s="28">
        <v>3494430.63</v>
      </c>
      <c r="J31" s="28">
        <v>3506278.62</v>
      </c>
      <c r="K31" s="28">
        <v>3668928.09</v>
      </c>
      <c r="L31" s="28">
        <v>3713512.88</v>
      </c>
      <c r="M31" s="28">
        <v>4246154.6100000003</v>
      </c>
      <c r="N31" s="28">
        <v>4231379.5199999996</v>
      </c>
      <c r="O31" s="28">
        <f>'CL Raw Data'!D169</f>
        <v>6142413.6200000001</v>
      </c>
      <c r="P31" s="28">
        <f>'CL Raw Data'!D181</f>
        <v>4909692.84</v>
      </c>
      <c r="Q31" s="28">
        <f>'CL Raw Data'!D193</f>
        <v>0</v>
      </c>
      <c r="R31" s="28">
        <v>0</v>
      </c>
    </row>
    <row r="32" spans="1:18">
      <c r="A32" s="27" t="s">
        <v>134</v>
      </c>
      <c r="B32" s="28">
        <v>5035187.53</v>
      </c>
      <c r="C32" s="28">
        <v>4553214.1900000004</v>
      </c>
      <c r="D32" s="28">
        <v>3777404.87</v>
      </c>
      <c r="E32" s="28">
        <v>3259843.75</v>
      </c>
      <c r="F32" s="28">
        <v>3497130.01</v>
      </c>
      <c r="G32" s="28">
        <v>3397751.41</v>
      </c>
      <c r="H32" s="28">
        <v>3250466.52</v>
      </c>
      <c r="I32" s="28">
        <v>3700106.42</v>
      </c>
      <c r="J32" s="28">
        <v>3501394.98</v>
      </c>
      <c r="K32" s="28">
        <v>3369740.54</v>
      </c>
      <c r="L32" s="28">
        <v>3718965.04</v>
      </c>
      <c r="M32" s="28">
        <v>4107074.38</v>
      </c>
      <c r="N32" s="28">
        <v>4006697.51</v>
      </c>
      <c r="O32" s="28">
        <f>'CL Raw Data'!D170</f>
        <v>4408054.55</v>
      </c>
      <c r="P32" s="28">
        <f>'CL Raw Data'!D182</f>
        <v>4969789.3099999996</v>
      </c>
      <c r="Q32" s="28">
        <f>'CL Raw Data'!D194</f>
        <v>0</v>
      </c>
      <c r="R32" s="28">
        <v>0</v>
      </c>
    </row>
    <row r="33" spans="1:18">
      <c r="J33" s="29"/>
      <c r="K33" s="30"/>
      <c r="L33" s="29"/>
      <c r="M33" s="29"/>
    </row>
    <row r="34" spans="1:18">
      <c r="A34" s="44" t="s">
        <v>83</v>
      </c>
      <c r="B34" s="48">
        <v>51182056.339999996</v>
      </c>
      <c r="C34" s="48">
        <v>53423522.659999996</v>
      </c>
      <c r="D34" s="48">
        <v>47315672.32</v>
      </c>
      <c r="E34" s="48">
        <v>42923370.340000004</v>
      </c>
      <c r="F34" s="48">
        <v>46608547.820000008</v>
      </c>
      <c r="G34" s="48">
        <v>46074367.679999992</v>
      </c>
      <c r="H34" s="48">
        <v>46466767.550000004</v>
      </c>
      <c r="I34" s="48">
        <v>43798651.06000001</v>
      </c>
      <c r="J34" s="48">
        <v>43825920.769999996</v>
      </c>
      <c r="K34" s="48">
        <v>42872478.059999995</v>
      </c>
      <c r="L34" s="48">
        <v>45940612.630000003</v>
      </c>
      <c r="M34" s="49">
        <v>49240900.670000002</v>
      </c>
      <c r="N34" s="49">
        <v>51222676.309999995</v>
      </c>
      <c r="O34" s="49">
        <v>52621105.18999999</v>
      </c>
      <c r="P34" s="49">
        <f t="shared" ref="P34:R34" si="2">SUM(P21:P32)</f>
        <v>57094787.549999997</v>
      </c>
      <c r="Q34" s="49">
        <f t="shared" si="2"/>
        <v>10460605.449999999</v>
      </c>
      <c r="R34" s="49">
        <f t="shared" si="2"/>
        <v>0</v>
      </c>
    </row>
    <row r="36" spans="1:18" s="112" customFormat="1" ht="18.75">
      <c r="A36" s="110" t="s">
        <v>249</v>
      </c>
      <c r="C36" s="111">
        <f>(C34-B34)/B34</f>
        <v>4.3793987195630532E-2</v>
      </c>
      <c r="D36" s="111">
        <f t="shared" ref="D36:R36" si="3">(D34-C34)/C34</f>
        <v>-0.11432885807384527</v>
      </c>
      <c r="E36" s="111">
        <f t="shared" si="3"/>
        <v>-9.2829748889426675E-2</v>
      </c>
      <c r="F36" s="111">
        <f t="shared" si="3"/>
        <v>8.5854802426029719E-2</v>
      </c>
      <c r="G36" s="111">
        <f t="shared" si="3"/>
        <v>-1.1460990847923298E-2</v>
      </c>
      <c r="H36" s="111">
        <f t="shared" si="3"/>
        <v>8.5166631634609608E-3</v>
      </c>
      <c r="I36" s="111">
        <f t="shared" si="3"/>
        <v>-5.7419885881431286E-2</v>
      </c>
      <c r="J36" s="111">
        <f t="shared" si="3"/>
        <v>6.226152938506957E-4</v>
      </c>
      <c r="K36" s="111">
        <f t="shared" si="3"/>
        <v>-2.1755223695212302E-2</v>
      </c>
      <c r="L36" s="111">
        <f t="shared" si="3"/>
        <v>7.1564199431303141E-2</v>
      </c>
      <c r="M36" s="111">
        <f t="shared" si="3"/>
        <v>7.1838137348757394E-2</v>
      </c>
      <c r="N36" s="111">
        <f t="shared" si="3"/>
        <v>4.0246535157456798E-2</v>
      </c>
      <c r="O36" s="342">
        <f t="shared" si="3"/>
        <v>2.7300972552404209E-2</v>
      </c>
      <c r="P36" s="342">
        <f t="shared" si="3"/>
        <v>8.5016883317953887E-2</v>
      </c>
      <c r="Q36" s="109">
        <f t="shared" si="3"/>
        <v>-0.81678528112852211</v>
      </c>
      <c r="R36" s="109">
        <f t="shared" si="3"/>
        <v>-1</v>
      </c>
    </row>
    <row r="37" spans="1:18" s="112" customFormat="1">
      <c r="C37" s="1"/>
      <c r="O37" s="6"/>
      <c r="P37" s="108"/>
      <c r="Q37" s="108"/>
      <c r="R37" s="108"/>
    </row>
  </sheetData>
  <sortState xmlns:xlrd2="http://schemas.microsoft.com/office/spreadsheetml/2017/richdata2" ref="N32">
    <sortCondition descending="1" ref="N3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50D7-7045-41D9-AA52-CFA635E27813}">
  <sheetPr>
    <tabColor theme="9" tint="-0.249977111117893"/>
  </sheetPr>
  <dimension ref="A1:R36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5" ht="21">
      <c r="A1" s="40" t="s">
        <v>135</v>
      </c>
      <c r="C1" s="41" t="s">
        <v>263</v>
      </c>
    </row>
    <row r="2" spans="1:5" ht="21">
      <c r="A2" s="40" t="s">
        <v>136</v>
      </c>
      <c r="C2" s="138" t="s">
        <v>473</v>
      </c>
    </row>
    <row r="3" spans="1:5" ht="21">
      <c r="A3" s="40" t="s">
        <v>137</v>
      </c>
      <c r="C3" s="138" t="s">
        <v>530</v>
      </c>
    </row>
    <row r="4" spans="1:5" ht="21">
      <c r="A4" s="40" t="s">
        <v>142</v>
      </c>
      <c r="C4" s="43" t="s">
        <v>531</v>
      </c>
    </row>
    <row r="5" spans="1:5" ht="28.5" customHeight="1"/>
    <row r="6" spans="1:5" ht="21">
      <c r="A6" s="40" t="s">
        <v>141</v>
      </c>
      <c r="B6" s="2"/>
      <c r="C6" s="3"/>
    </row>
    <row r="7" spans="1:5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5">
      <c r="A8" s="27" t="s">
        <v>6</v>
      </c>
      <c r="B8" s="31">
        <v>565104177</v>
      </c>
      <c r="C8" s="32">
        <f>B8/$B$15</f>
        <v>0.75347223600000002</v>
      </c>
      <c r="D8" s="47">
        <v>287331467</v>
      </c>
      <c r="E8" s="32">
        <f>D8/B8</f>
        <v>0.50845751755963398</v>
      </c>
    </row>
    <row r="9" spans="1:5">
      <c r="A9" s="27" t="s">
        <v>12</v>
      </c>
      <c r="B9" s="31">
        <v>21208827</v>
      </c>
      <c r="C9" s="32">
        <f t="shared" ref="C9:C14" si="0">B9/$B$15</f>
        <v>2.8278436000000001E-2</v>
      </c>
      <c r="D9" s="33">
        <v>9783827</v>
      </c>
      <c r="E9" s="32">
        <f t="shared" ref="E9:E14" si="1">D9/B9</f>
        <v>0.46130919923105601</v>
      </c>
    </row>
    <row r="10" spans="1:5">
      <c r="A10" s="27" t="s">
        <v>11</v>
      </c>
      <c r="B10" s="31">
        <v>6725280</v>
      </c>
      <c r="C10" s="32">
        <f t="shared" si="0"/>
        <v>8.9670400000000008E-3</v>
      </c>
      <c r="D10" s="33">
        <v>3969828</v>
      </c>
      <c r="E10" s="32">
        <f t="shared" si="1"/>
        <v>0.59028441938476905</v>
      </c>
    </row>
    <row r="11" spans="1:5">
      <c r="A11" s="27" t="s">
        <v>7</v>
      </c>
      <c r="B11" s="31">
        <v>31602891</v>
      </c>
      <c r="C11" s="32">
        <f t="shared" si="0"/>
        <v>4.2137187999999999E-2</v>
      </c>
      <c r="D11" s="33">
        <v>20237891</v>
      </c>
      <c r="E11" s="32">
        <f t="shared" si="1"/>
        <v>0.64038100185201408</v>
      </c>
    </row>
    <row r="12" spans="1:5">
      <c r="A12" s="27" t="s">
        <v>8</v>
      </c>
      <c r="B12" s="31">
        <v>58353902</v>
      </c>
      <c r="C12" s="32">
        <f t="shared" si="0"/>
        <v>7.780520266666667E-2</v>
      </c>
      <c r="D12" s="33">
        <v>45965397</v>
      </c>
      <c r="E12" s="32">
        <f t="shared" si="1"/>
        <v>0.78770048659299596</v>
      </c>
    </row>
    <row r="13" spans="1:5">
      <c r="A13" s="27" t="s">
        <v>9</v>
      </c>
      <c r="B13" s="31">
        <v>14231720</v>
      </c>
      <c r="C13" s="32">
        <f t="shared" si="0"/>
        <v>1.8975626666666665E-2</v>
      </c>
      <c r="D13" s="33">
        <v>11981720</v>
      </c>
      <c r="E13" s="32">
        <f t="shared" si="1"/>
        <v>0.84190245451709278</v>
      </c>
    </row>
    <row r="14" spans="1:5">
      <c r="A14" s="27" t="s">
        <v>10</v>
      </c>
      <c r="B14" s="34">
        <v>52773203</v>
      </c>
      <c r="C14" s="32">
        <f t="shared" si="0"/>
        <v>7.0364270666666673E-2</v>
      </c>
      <c r="D14" s="33">
        <v>44773203</v>
      </c>
      <c r="E14" s="32">
        <f t="shared" si="1"/>
        <v>0.8484079126294457</v>
      </c>
    </row>
    <row r="15" spans="1:5">
      <c r="A15" s="44" t="s">
        <v>83</v>
      </c>
      <c r="B15" s="45">
        <f>SUM(B8:B14)</f>
        <v>750000000</v>
      </c>
      <c r="C15" s="46">
        <f>SUM(C8:C14)</f>
        <v>1</v>
      </c>
      <c r="D15" s="45">
        <f>SUM(D8:D14)</f>
        <v>424043333</v>
      </c>
      <c r="E15" s="46">
        <f>D15/B15</f>
        <v>0.5653911106666667</v>
      </c>
    </row>
    <row r="18" spans="1:18" ht="21">
      <c r="A18" s="40" t="s">
        <v>257</v>
      </c>
    </row>
    <row r="19" spans="1:18">
      <c r="A19" s="38" t="s">
        <v>140</v>
      </c>
      <c r="B19" s="38">
        <v>2007</v>
      </c>
      <c r="C19" s="39">
        <v>2008</v>
      </c>
      <c r="D19" s="38">
        <v>2009</v>
      </c>
      <c r="E19" s="39">
        <v>2010</v>
      </c>
      <c r="F19" s="38">
        <v>2011</v>
      </c>
      <c r="G19" s="39">
        <v>2012</v>
      </c>
      <c r="H19" s="38">
        <v>2013</v>
      </c>
      <c r="I19" s="39">
        <v>2014</v>
      </c>
      <c r="J19" s="38">
        <v>2015</v>
      </c>
      <c r="K19" s="39">
        <v>2016</v>
      </c>
      <c r="L19" s="38">
        <v>2017</v>
      </c>
      <c r="M19" s="38">
        <v>2018</v>
      </c>
      <c r="N19" s="38">
        <v>2019</v>
      </c>
      <c r="O19" s="39">
        <v>2020</v>
      </c>
      <c r="P19" s="38">
        <v>2021</v>
      </c>
      <c r="Q19" s="38">
        <v>2022</v>
      </c>
      <c r="R19" s="38">
        <v>2023</v>
      </c>
    </row>
    <row r="20" spans="1:18">
      <c r="A20" s="27" t="s">
        <v>123</v>
      </c>
      <c r="B20" s="28">
        <v>10599261.01</v>
      </c>
      <c r="C20" s="28">
        <v>10416478.210000001</v>
      </c>
      <c r="D20" s="28">
        <v>9398161.7599999998</v>
      </c>
      <c r="E20" s="28">
        <v>10691187.98</v>
      </c>
      <c r="F20" s="28">
        <v>12491921.310000001</v>
      </c>
      <c r="G20" s="28">
        <v>13167882.119999999</v>
      </c>
      <c r="H20" s="28">
        <v>12592672.99</v>
      </c>
      <c r="I20" s="28">
        <v>13166935.359999999</v>
      </c>
      <c r="J20" s="28">
        <v>13513572.869999999</v>
      </c>
      <c r="K20" s="28">
        <v>13536761.75</v>
      </c>
      <c r="L20" s="28">
        <v>14040997.58</v>
      </c>
      <c r="M20" s="28">
        <v>14530434.09</v>
      </c>
      <c r="N20" s="28">
        <v>14798916.720000001</v>
      </c>
      <c r="O20" s="28">
        <f>'CO Raw Data'!D159</f>
        <v>15297095.710000001</v>
      </c>
      <c r="P20" s="28">
        <f>'CO Raw Data'!D171</f>
        <v>16771796.24</v>
      </c>
      <c r="Q20" s="28">
        <f>'CO Raw Data'!D183</f>
        <v>18931086.850000001</v>
      </c>
      <c r="R20" s="28">
        <v>0</v>
      </c>
    </row>
    <row r="21" spans="1:18">
      <c r="A21" s="27" t="s">
        <v>124</v>
      </c>
      <c r="B21" s="28">
        <v>11936739.720000001</v>
      </c>
      <c r="C21" s="28">
        <v>12754975.689999999</v>
      </c>
      <c r="D21" s="28">
        <v>12593645.529999999</v>
      </c>
      <c r="E21" s="28">
        <v>10462253.890000001</v>
      </c>
      <c r="F21" s="28">
        <v>9345549.3800000008</v>
      </c>
      <c r="G21" s="28">
        <v>10264195.939999999</v>
      </c>
      <c r="H21" s="28">
        <v>9959624.3399999999</v>
      </c>
      <c r="I21" s="28">
        <v>10104334.449999999</v>
      </c>
      <c r="J21" s="28">
        <v>10656341.42</v>
      </c>
      <c r="K21" s="28">
        <v>10397210.6</v>
      </c>
      <c r="L21" s="28">
        <v>11269134.32</v>
      </c>
      <c r="M21" s="28">
        <v>12304817.01</v>
      </c>
      <c r="N21" s="28">
        <v>12530920.189999999</v>
      </c>
      <c r="O21" s="28">
        <f>'CO Raw Data'!D160</f>
        <v>12113758.609999999</v>
      </c>
      <c r="P21" s="28">
        <f>'CO Raw Data'!D172</f>
        <v>13321895.4</v>
      </c>
      <c r="Q21" s="28">
        <f>'CO Raw Data'!D184</f>
        <v>15084964.09</v>
      </c>
      <c r="R21" s="28">
        <v>0</v>
      </c>
    </row>
    <row r="22" spans="1:18">
      <c r="A22" s="27" t="s">
        <v>125</v>
      </c>
      <c r="B22" s="28">
        <v>11332318.710000001</v>
      </c>
      <c r="C22" s="28">
        <v>9066840.0700000003</v>
      </c>
      <c r="D22" s="28">
        <v>9825259.6400000006</v>
      </c>
      <c r="E22" s="28">
        <v>9489117.4100000001</v>
      </c>
      <c r="F22" s="28">
        <v>9909140.9900000002</v>
      </c>
      <c r="G22" s="28">
        <v>10266470.789999999</v>
      </c>
      <c r="H22" s="28">
        <v>10939177.77</v>
      </c>
      <c r="I22" s="28">
        <v>10228652.08</v>
      </c>
      <c r="J22" s="28">
        <v>10522322.380000001</v>
      </c>
      <c r="K22" s="28">
        <v>10679342.130000001</v>
      </c>
      <c r="L22" s="28">
        <v>10851898.18</v>
      </c>
      <c r="M22" s="28">
        <v>10216087.4</v>
      </c>
      <c r="N22" s="28">
        <v>11404567.65</v>
      </c>
      <c r="O22" s="28">
        <f>'CO Raw Data'!D161</f>
        <v>12141228.810000001</v>
      </c>
      <c r="P22" s="28">
        <f>'CO Raw Data'!D173</f>
        <v>13076902.140000001</v>
      </c>
      <c r="Q22" s="28">
        <f>'CO Raw Data'!D185</f>
        <v>0</v>
      </c>
      <c r="R22" s="28">
        <v>0</v>
      </c>
    </row>
    <row r="23" spans="1:18">
      <c r="A23" s="27" t="s">
        <v>126</v>
      </c>
      <c r="B23" s="28">
        <v>10009729.960000001</v>
      </c>
      <c r="C23" s="28">
        <v>10827069.689999999</v>
      </c>
      <c r="D23" s="28">
        <v>7641531.2000000002</v>
      </c>
      <c r="E23" s="28">
        <v>10927904.380000001</v>
      </c>
      <c r="F23" s="28">
        <v>10482717.470000001</v>
      </c>
      <c r="G23" s="28">
        <v>11088114.210000001</v>
      </c>
      <c r="H23" s="28">
        <v>10867888.73</v>
      </c>
      <c r="I23" s="28">
        <v>10749947.17</v>
      </c>
      <c r="J23" s="28">
        <v>10898642.02</v>
      </c>
      <c r="K23" s="28">
        <v>11882487.289999999</v>
      </c>
      <c r="L23" s="28">
        <v>11649657.550000001</v>
      </c>
      <c r="M23" s="28">
        <v>13080710.49</v>
      </c>
      <c r="N23" s="28">
        <v>12760409.939999999</v>
      </c>
      <c r="O23" s="28">
        <f>'CO Raw Data'!D162</f>
        <v>11084148.449999999</v>
      </c>
      <c r="P23" s="28">
        <f>'CO Raw Data'!D174</f>
        <v>14810106.33</v>
      </c>
      <c r="Q23" s="28">
        <f>'CO Raw Data'!D186</f>
        <v>0</v>
      </c>
      <c r="R23" s="28">
        <v>0</v>
      </c>
    </row>
    <row r="24" spans="1:18">
      <c r="A24" s="27" t="s">
        <v>127</v>
      </c>
      <c r="B24" s="28">
        <v>10731438.68</v>
      </c>
      <c r="C24" s="28">
        <v>11425596.85</v>
      </c>
      <c r="D24" s="28">
        <v>13170737.24</v>
      </c>
      <c r="E24" s="28">
        <v>9966916.5099999998</v>
      </c>
      <c r="F24" s="28">
        <v>10175448.060000001</v>
      </c>
      <c r="G24" s="28">
        <v>9903616.8100000005</v>
      </c>
      <c r="H24" s="28">
        <v>10512515.09</v>
      </c>
      <c r="I24" s="28">
        <v>10921998.529999999</v>
      </c>
      <c r="J24" s="28">
        <v>11398752.810000001</v>
      </c>
      <c r="K24" s="28">
        <v>11142320.470000001</v>
      </c>
      <c r="L24" s="28">
        <v>11929975.640000001</v>
      </c>
      <c r="M24" s="28">
        <v>12189404.83</v>
      </c>
      <c r="N24" s="28">
        <v>13645771.369999999</v>
      </c>
      <c r="O24" s="28">
        <f>'CO Raw Data'!D163</f>
        <v>11256023.83</v>
      </c>
      <c r="P24" s="28">
        <f>'CO Raw Data'!D175</f>
        <v>15342500.18</v>
      </c>
      <c r="Q24" s="28">
        <f>'CO Raw Data'!D187</f>
        <v>0</v>
      </c>
      <c r="R24" s="28">
        <v>0</v>
      </c>
    </row>
    <row r="25" spans="1:18">
      <c r="A25" s="27" t="s">
        <v>128</v>
      </c>
      <c r="B25" s="28">
        <v>12617432.720000001</v>
      </c>
      <c r="C25" s="28">
        <v>10570831.35</v>
      </c>
      <c r="D25" s="28">
        <v>9192563.7100000009</v>
      </c>
      <c r="E25" s="28">
        <v>10627442.869999999</v>
      </c>
      <c r="F25" s="28">
        <v>10320984.99</v>
      </c>
      <c r="G25" s="28">
        <v>11834108.4</v>
      </c>
      <c r="H25" s="28">
        <v>10273049</v>
      </c>
      <c r="I25" s="28">
        <v>11222083.539999999</v>
      </c>
      <c r="J25" s="28">
        <v>11244802.76</v>
      </c>
      <c r="K25" s="28">
        <v>11403946.689999999</v>
      </c>
      <c r="L25" s="28">
        <v>12252035.550000001</v>
      </c>
      <c r="M25" s="28">
        <v>12509567.789999999</v>
      </c>
      <c r="N25" s="28">
        <v>13429701.82</v>
      </c>
      <c r="O25" s="28">
        <f>'CO Raw Data'!D164</f>
        <v>12694920.6</v>
      </c>
      <c r="P25" s="28">
        <f>'CO Raw Data'!D176</f>
        <v>15617105.970000001</v>
      </c>
      <c r="Q25" s="28">
        <f>'CO Raw Data'!D188</f>
        <v>0</v>
      </c>
      <c r="R25" s="28">
        <v>0</v>
      </c>
    </row>
    <row r="26" spans="1:18">
      <c r="A26" s="27" t="s">
        <v>129</v>
      </c>
      <c r="B26" s="28">
        <v>11828626.66</v>
      </c>
      <c r="C26" s="28">
        <v>11659737.43</v>
      </c>
      <c r="D26" s="28">
        <v>9861129.0399999991</v>
      </c>
      <c r="E26" s="28">
        <v>9909842.7400000002</v>
      </c>
      <c r="F26" s="28">
        <v>10857864.539999999</v>
      </c>
      <c r="G26" s="28">
        <v>11234265.27</v>
      </c>
      <c r="H26" s="28">
        <v>10839924.390000001</v>
      </c>
      <c r="I26" s="28">
        <v>11242627.220000001</v>
      </c>
      <c r="J26" s="28">
        <v>11829251.960000001</v>
      </c>
      <c r="K26" s="28">
        <v>12190883.65</v>
      </c>
      <c r="L26" s="28">
        <v>12225692.92</v>
      </c>
      <c r="M26" s="28">
        <v>12909110</v>
      </c>
      <c r="N26" s="28">
        <v>13347815.539999999</v>
      </c>
      <c r="O26" s="28">
        <f>'CO Raw Data'!D165</f>
        <v>13474283.07</v>
      </c>
      <c r="P26" s="28">
        <f>'CO Raw Data'!D177</f>
        <v>16565295.77</v>
      </c>
      <c r="Q26" s="28">
        <f>'CO Raw Data'!D189</f>
        <v>0</v>
      </c>
      <c r="R26" s="28">
        <v>0</v>
      </c>
    </row>
    <row r="27" spans="1:18">
      <c r="A27" s="27" t="s">
        <v>130</v>
      </c>
      <c r="B27" s="28">
        <v>10219922.34</v>
      </c>
      <c r="C27" s="28">
        <v>11521622.710000001</v>
      </c>
      <c r="D27" s="28">
        <v>9953354.0399999991</v>
      </c>
      <c r="E27" s="28">
        <v>10060197.18</v>
      </c>
      <c r="F27" s="28">
        <v>11576284.93</v>
      </c>
      <c r="G27" s="28">
        <v>10946499.91</v>
      </c>
      <c r="H27" s="28">
        <v>10526402.52</v>
      </c>
      <c r="I27" s="28">
        <v>11668784.42</v>
      </c>
      <c r="J27" s="28">
        <v>12119766.16</v>
      </c>
      <c r="K27" s="28">
        <v>11814351.33</v>
      </c>
      <c r="L27" s="28">
        <v>13137901.35</v>
      </c>
      <c r="M27" s="28">
        <v>13179561.23</v>
      </c>
      <c r="N27" s="28">
        <v>14017051.84</v>
      </c>
      <c r="O27" s="28">
        <f>'CO Raw Data'!D166</f>
        <v>13492506.02</v>
      </c>
      <c r="P27" s="28">
        <f>'CO Raw Data'!D178</f>
        <v>16332757.869999999</v>
      </c>
      <c r="Q27" s="28">
        <f>'CO Raw Data'!D190</f>
        <v>0</v>
      </c>
      <c r="R27" s="28">
        <v>0</v>
      </c>
    </row>
    <row r="28" spans="1:18">
      <c r="A28" s="27" t="s">
        <v>131</v>
      </c>
      <c r="B28" s="28">
        <v>13008392.310000001</v>
      </c>
      <c r="C28" s="28">
        <v>10876362.289999999</v>
      </c>
      <c r="D28" s="28">
        <v>11060082.42</v>
      </c>
      <c r="E28" s="28">
        <v>10538393.85</v>
      </c>
      <c r="F28" s="28">
        <v>11027821.34</v>
      </c>
      <c r="G28" s="28">
        <v>10989853.310000001</v>
      </c>
      <c r="H28" s="28">
        <v>10838686.18</v>
      </c>
      <c r="I28" s="28">
        <v>11399049.34</v>
      </c>
      <c r="J28" s="28">
        <v>11743016.75</v>
      </c>
      <c r="K28" s="28">
        <v>11547452.16</v>
      </c>
      <c r="L28" s="28">
        <v>11881859.859999999</v>
      </c>
      <c r="M28" s="28">
        <v>12737289.289999999</v>
      </c>
      <c r="N28" s="28">
        <v>13226095.27</v>
      </c>
      <c r="O28" s="28">
        <f>'CO Raw Data'!D167</f>
        <v>17891477.399999999</v>
      </c>
      <c r="P28" s="28">
        <f>'CO Raw Data'!D179</f>
        <v>15798147.1</v>
      </c>
      <c r="Q28" s="28">
        <f>'CO Raw Data'!D191</f>
        <v>0</v>
      </c>
      <c r="R28" s="28">
        <v>0</v>
      </c>
    </row>
    <row r="29" spans="1:18">
      <c r="A29" s="27" t="s">
        <v>132</v>
      </c>
      <c r="B29" s="28">
        <v>11164644.66</v>
      </c>
      <c r="C29" s="28">
        <v>10256971.77</v>
      </c>
      <c r="D29" s="28">
        <v>9351423.1600000001</v>
      </c>
      <c r="E29" s="28">
        <v>10104077.210000001</v>
      </c>
      <c r="F29" s="28">
        <v>10852230.609999999</v>
      </c>
      <c r="G29" s="28">
        <v>10910345.51</v>
      </c>
      <c r="H29" s="28">
        <v>10557927.52</v>
      </c>
      <c r="I29" s="28">
        <v>11201541.32</v>
      </c>
      <c r="J29" s="28">
        <v>11259618.300000001</v>
      </c>
      <c r="K29" s="28">
        <v>11642803.199999999</v>
      </c>
      <c r="L29" s="28">
        <v>12088530.33</v>
      </c>
      <c r="M29" s="28">
        <v>11640458.1</v>
      </c>
      <c r="N29" s="28">
        <v>13130156.57</v>
      </c>
      <c r="O29" s="28">
        <f>'CO Raw Data'!D168</f>
        <v>13230441.32</v>
      </c>
      <c r="P29" s="28">
        <f>'CO Raw Data'!D180</f>
        <v>15729146.6</v>
      </c>
      <c r="Q29" s="28">
        <f>'CO Raw Data'!D192</f>
        <v>0</v>
      </c>
      <c r="R29" s="28">
        <v>0</v>
      </c>
    </row>
    <row r="30" spans="1:18">
      <c r="A30" s="27" t="s">
        <v>133</v>
      </c>
      <c r="B30" s="28">
        <v>12406811.279999999</v>
      </c>
      <c r="C30" s="28">
        <v>11205985.369999999</v>
      </c>
      <c r="D30" s="28">
        <v>9795093.2599999998</v>
      </c>
      <c r="E30" s="28">
        <v>9947031.3900000006</v>
      </c>
      <c r="F30" s="28">
        <v>9889695.1600000001</v>
      </c>
      <c r="G30" s="28">
        <v>10927686.300000001</v>
      </c>
      <c r="H30" s="28">
        <v>10547768.08</v>
      </c>
      <c r="I30" s="28">
        <v>10862707.220000001</v>
      </c>
      <c r="J30" s="28">
        <v>11063721.68</v>
      </c>
      <c r="K30" s="28">
        <v>11557589.41</v>
      </c>
      <c r="L30" s="28">
        <v>11629446.09</v>
      </c>
      <c r="M30" s="28">
        <v>13705215.76</v>
      </c>
      <c r="N30" s="28">
        <v>13109856.49</v>
      </c>
      <c r="O30" s="28">
        <f>'CO Raw Data'!D169</f>
        <v>13985004.460000001</v>
      </c>
      <c r="P30" s="28">
        <f>'CO Raw Data'!D181</f>
        <v>17394498.98</v>
      </c>
      <c r="Q30" s="28">
        <f>'CO Raw Data'!D193</f>
        <v>0</v>
      </c>
      <c r="R30" s="28">
        <v>0</v>
      </c>
    </row>
    <row r="31" spans="1:18">
      <c r="A31" s="27" t="s">
        <v>134</v>
      </c>
      <c r="B31" s="28">
        <v>11522449.82</v>
      </c>
      <c r="C31" s="28">
        <v>9063468.2899999991</v>
      </c>
      <c r="D31" s="28">
        <v>10058345.83</v>
      </c>
      <c r="E31" s="28">
        <v>9603129.9700000007</v>
      </c>
      <c r="F31" s="28">
        <v>10095848.449999999</v>
      </c>
      <c r="G31" s="28">
        <v>10046187.359999999</v>
      </c>
      <c r="H31" s="28">
        <v>10564880.939999999</v>
      </c>
      <c r="I31" s="28">
        <v>11439042.91</v>
      </c>
      <c r="J31" s="28">
        <v>11392984.33</v>
      </c>
      <c r="K31" s="28">
        <v>11329866.710000001</v>
      </c>
      <c r="L31" s="28">
        <v>11729780.1</v>
      </c>
      <c r="M31" s="28">
        <v>12561461.439999999</v>
      </c>
      <c r="N31" s="28">
        <v>12951312.34</v>
      </c>
      <c r="O31" s="28">
        <f>'CO Raw Data'!D170</f>
        <v>14275816.439999999</v>
      </c>
      <c r="P31" s="28">
        <f>'CO Raw Data'!D182</f>
        <v>16703476.85</v>
      </c>
      <c r="Q31" s="28">
        <f>'CO Raw Data'!D194</f>
        <v>0</v>
      </c>
      <c r="R31" s="28">
        <v>0</v>
      </c>
    </row>
    <row r="32" spans="1:18">
      <c r="J32" s="29"/>
      <c r="K32" s="30"/>
      <c r="L32" s="29"/>
      <c r="M32" s="29"/>
      <c r="P32" s="112"/>
      <c r="Q32" s="112"/>
      <c r="R32" s="112"/>
    </row>
    <row r="33" spans="1:18">
      <c r="A33" s="44" t="s">
        <v>83</v>
      </c>
      <c r="B33" s="48">
        <v>137377767.87</v>
      </c>
      <c r="C33" s="48">
        <v>129645939.72</v>
      </c>
      <c r="D33" s="48">
        <v>121901326.83</v>
      </c>
      <c r="E33" s="48">
        <v>122327495.38000001</v>
      </c>
      <c r="F33" s="48">
        <v>127025507.23000002</v>
      </c>
      <c r="G33" s="48">
        <v>131579225.92999999</v>
      </c>
      <c r="H33" s="48">
        <v>129020517.54999998</v>
      </c>
      <c r="I33" s="48">
        <v>134207703.56</v>
      </c>
      <c r="J33" s="48">
        <v>137642793.44</v>
      </c>
      <c r="K33" s="48">
        <v>139125015.39000002</v>
      </c>
      <c r="L33" s="48">
        <v>144686909.47</v>
      </c>
      <c r="M33" s="49">
        <v>151564117.42999998</v>
      </c>
      <c r="N33" s="49">
        <v>158352575.74000001</v>
      </c>
      <c r="O33" s="49">
        <v>160936704.71999997</v>
      </c>
      <c r="P33" s="49">
        <f t="shared" ref="P33:R33" si="2">SUM(P20:P31)</f>
        <v>187463629.42999998</v>
      </c>
      <c r="Q33" s="49">
        <f t="shared" si="2"/>
        <v>34016050.939999998</v>
      </c>
      <c r="R33" s="49">
        <f t="shared" si="2"/>
        <v>0</v>
      </c>
    </row>
    <row r="35" spans="1:18" s="112" customFormat="1" ht="18.75">
      <c r="A35" s="110" t="s">
        <v>249</v>
      </c>
      <c r="C35" s="111">
        <f>(C33-B33)/B33</f>
        <v>-5.6281509518458631E-2</v>
      </c>
      <c r="D35" s="111">
        <f t="shared" ref="D35:R35" si="3">(D33-C33)/C33</f>
        <v>-5.9736640474250563E-2</v>
      </c>
      <c r="E35" s="111">
        <f t="shared" si="3"/>
        <v>3.4960123985716255E-3</v>
      </c>
      <c r="F35" s="111">
        <f t="shared" si="3"/>
        <v>3.8405199382248713E-2</v>
      </c>
      <c r="G35" s="111">
        <f t="shared" si="3"/>
        <v>3.5848852717074664E-2</v>
      </c>
      <c r="H35" s="111">
        <f t="shared" si="3"/>
        <v>-1.9446142519194028E-2</v>
      </c>
      <c r="I35" s="111">
        <f t="shared" si="3"/>
        <v>4.0204349730575246E-2</v>
      </c>
      <c r="J35" s="111">
        <f t="shared" si="3"/>
        <v>2.559532566969433E-2</v>
      </c>
      <c r="K35" s="111">
        <f t="shared" si="3"/>
        <v>1.0768612819865027E-2</v>
      </c>
      <c r="L35" s="111">
        <f t="shared" si="3"/>
        <v>3.9977670905614576E-2</v>
      </c>
      <c r="M35" s="111">
        <f t="shared" si="3"/>
        <v>4.753165289929652E-2</v>
      </c>
      <c r="N35" s="111">
        <f t="shared" si="3"/>
        <v>4.4789350046097076E-2</v>
      </c>
      <c r="O35" s="342">
        <f t="shared" si="3"/>
        <v>1.6318831366802997E-2</v>
      </c>
      <c r="P35" s="342">
        <f t="shared" si="3"/>
        <v>0.16482830785029393</v>
      </c>
      <c r="Q35" s="109">
        <f t="shared" si="3"/>
        <v>-0.81854586383807426</v>
      </c>
      <c r="R35" s="109">
        <f t="shared" si="3"/>
        <v>-1</v>
      </c>
    </row>
    <row r="36" spans="1:18" s="112" customFormat="1">
      <c r="C36" s="1"/>
      <c r="O36" s="6"/>
      <c r="P36" s="108"/>
      <c r="Q36" s="108"/>
      <c r="R36" s="108"/>
    </row>
  </sheetData>
  <sortState xmlns:xlrd2="http://schemas.microsoft.com/office/spreadsheetml/2017/richdata2" ref="N31">
    <sortCondition descending="1" ref="N31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11C4-9B62-4A8F-8F0E-7708C8077715}">
  <sheetPr>
    <tabColor theme="9" tint="-0.249977111117893"/>
  </sheetPr>
  <dimension ref="A1:R38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6" ht="21">
      <c r="A1" s="40" t="s">
        <v>135</v>
      </c>
      <c r="C1" s="41" t="s">
        <v>268</v>
      </c>
    </row>
    <row r="2" spans="1:6" ht="21">
      <c r="A2" s="40" t="s">
        <v>136</v>
      </c>
      <c r="C2" s="137" t="s">
        <v>267</v>
      </c>
    </row>
    <row r="3" spans="1:6" ht="21">
      <c r="A3" s="40" t="s">
        <v>137</v>
      </c>
      <c r="C3" s="42" t="s">
        <v>302</v>
      </c>
    </row>
    <row r="4" spans="1:6" ht="21">
      <c r="A4" s="40" t="s">
        <v>142</v>
      </c>
      <c r="C4" s="43" t="s">
        <v>491</v>
      </c>
    </row>
    <row r="5" spans="1:6" ht="28.5" customHeight="1"/>
    <row r="6" spans="1:6" ht="21">
      <c r="A6" s="40" t="s">
        <v>141</v>
      </c>
      <c r="B6" s="2"/>
      <c r="C6" s="3"/>
    </row>
    <row r="7" spans="1:6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6">
      <c r="A8" s="27" t="s">
        <v>45</v>
      </c>
      <c r="B8" s="31">
        <f>89187031+6186000</f>
        <v>95373031</v>
      </c>
      <c r="C8" s="32">
        <f>B8/$B$17</f>
        <v>0.68258648182475323</v>
      </c>
      <c r="D8" s="47">
        <v>71287031</v>
      </c>
      <c r="E8" s="32">
        <f>D8/B8</f>
        <v>0.74745481246160672</v>
      </c>
    </row>
    <row r="9" spans="1:6">
      <c r="A9" s="27" t="s">
        <v>53</v>
      </c>
      <c r="B9" s="31">
        <v>173958</v>
      </c>
      <c r="C9" s="32">
        <f t="shared" ref="C9:C16" si="0">B9/$B$17</f>
        <v>1.2450205048560366E-3</v>
      </c>
      <c r="D9" s="33">
        <v>68831</v>
      </c>
      <c r="E9" s="32">
        <f t="shared" ref="E9:E16" si="1">D9/B9</f>
        <v>0.39567596776233344</v>
      </c>
    </row>
    <row r="10" spans="1:6">
      <c r="A10" s="27" t="s">
        <v>49</v>
      </c>
      <c r="B10" s="31">
        <v>30772</v>
      </c>
      <c r="C10" s="32">
        <f t="shared" si="0"/>
        <v>2.2023575216678716E-4</v>
      </c>
      <c r="D10" s="33">
        <v>0</v>
      </c>
      <c r="E10" s="32">
        <f t="shared" si="1"/>
        <v>0</v>
      </c>
    </row>
    <row r="11" spans="1:6">
      <c r="A11" s="27" t="s">
        <v>52</v>
      </c>
      <c r="B11" s="31">
        <v>334535</v>
      </c>
      <c r="C11" s="32">
        <f t="shared" si="0"/>
        <v>2.3942729543453833E-3</v>
      </c>
      <c r="D11" s="33">
        <v>202535</v>
      </c>
      <c r="E11" s="32">
        <f t="shared" si="1"/>
        <v>0.60542245206032252</v>
      </c>
    </row>
    <row r="12" spans="1:6">
      <c r="A12" s="27" t="s">
        <v>51</v>
      </c>
      <c r="B12" s="31">
        <v>347916</v>
      </c>
      <c r="C12" s="32">
        <f t="shared" si="0"/>
        <v>2.4900410097120733E-3</v>
      </c>
      <c r="D12" s="33">
        <v>80916</v>
      </c>
      <c r="E12" s="32">
        <f t="shared" si="1"/>
        <v>0.23257337978132653</v>
      </c>
    </row>
    <row r="13" spans="1:6">
      <c r="A13" s="27" t="s">
        <v>50</v>
      </c>
      <c r="B13" s="31">
        <v>401442</v>
      </c>
      <c r="C13" s="32">
        <f t="shared" si="0"/>
        <v>2.87312754521446E-3</v>
      </c>
      <c r="D13" s="33">
        <v>252442</v>
      </c>
      <c r="E13" s="32">
        <f t="shared" si="1"/>
        <v>0.62883803886987411</v>
      </c>
    </row>
    <row r="14" spans="1:6">
      <c r="A14" s="27" t="s">
        <v>47</v>
      </c>
      <c r="B14" s="34">
        <v>3077722</v>
      </c>
      <c r="C14" s="32">
        <f t="shared" si="0"/>
        <v>2.2027311179977527E-2</v>
      </c>
      <c r="D14" s="33">
        <v>1109082</v>
      </c>
      <c r="E14" s="32">
        <f t="shared" si="1"/>
        <v>0.36035808302374289</v>
      </c>
    </row>
    <row r="15" spans="1:6" s="134" customFormat="1">
      <c r="A15" s="27" t="s">
        <v>48</v>
      </c>
      <c r="B15" s="34">
        <v>3934132</v>
      </c>
      <c r="C15" s="32">
        <f t="shared" si="0"/>
        <v>2.8156652805908833E-2</v>
      </c>
      <c r="D15" s="33">
        <v>1500000</v>
      </c>
      <c r="E15" s="32">
        <f t="shared" si="1"/>
        <v>0.38127851327815132</v>
      </c>
    </row>
    <row r="16" spans="1:6">
      <c r="A16" s="27" t="s">
        <v>46</v>
      </c>
      <c r="B16" s="34">
        <v>36049492</v>
      </c>
      <c r="C16" s="32">
        <f t="shared" si="0"/>
        <v>0.25800685642306564</v>
      </c>
      <c r="D16" s="33">
        <v>15001193</v>
      </c>
      <c r="E16" s="32">
        <f t="shared" si="1"/>
        <v>0.4161277224100689</v>
      </c>
      <c r="F16" s="13"/>
    </row>
    <row r="17" spans="1:18">
      <c r="A17" s="44" t="s">
        <v>83</v>
      </c>
      <c r="B17" s="45">
        <f>SUM(B8:B16)</f>
        <v>139723000</v>
      </c>
      <c r="C17" s="46">
        <f>SUM(C8:C16)</f>
        <v>1</v>
      </c>
      <c r="D17" s="45">
        <f>SUM(D8:D16)</f>
        <v>89502030</v>
      </c>
      <c r="E17" s="46">
        <f>D17/B17</f>
        <v>0.6405676230828139</v>
      </c>
    </row>
    <row r="20" spans="1:18" ht="21">
      <c r="A20" s="40" t="s">
        <v>257</v>
      </c>
    </row>
    <row r="21" spans="1:18" s="112" customFormat="1">
      <c r="A21" s="38" t="s">
        <v>140</v>
      </c>
      <c r="B21" s="38">
        <v>2007</v>
      </c>
      <c r="C21" s="39">
        <v>2008</v>
      </c>
      <c r="D21" s="38">
        <v>2009</v>
      </c>
      <c r="E21" s="39">
        <v>2010</v>
      </c>
      <c r="F21" s="38">
        <v>2011</v>
      </c>
      <c r="G21" s="39">
        <v>2012</v>
      </c>
      <c r="H21" s="38">
        <v>2013</v>
      </c>
      <c r="I21" s="39">
        <v>2014</v>
      </c>
      <c r="J21" s="38">
        <v>2015</v>
      </c>
      <c r="K21" s="39">
        <v>2016</v>
      </c>
      <c r="L21" s="38">
        <v>2017</v>
      </c>
      <c r="M21" s="38">
        <v>2018</v>
      </c>
      <c r="N21" s="38">
        <v>2019</v>
      </c>
      <c r="O21" s="39">
        <v>2020</v>
      </c>
      <c r="P21" s="38">
        <v>2021</v>
      </c>
      <c r="Q21" s="38">
        <v>2022</v>
      </c>
      <c r="R21" s="38">
        <v>2023</v>
      </c>
    </row>
    <row r="22" spans="1:18" s="112" customFormat="1">
      <c r="A22" s="27" t="s">
        <v>123</v>
      </c>
      <c r="B22" s="28">
        <v>1513703.18</v>
      </c>
      <c r="C22" s="28">
        <v>1518378.11</v>
      </c>
      <c r="D22" s="28">
        <v>1446662.99</v>
      </c>
      <c r="E22" s="28">
        <v>1639608.87</v>
      </c>
      <c r="F22" s="28">
        <v>1861479.82</v>
      </c>
      <c r="G22" s="28">
        <v>2122154.0099999998</v>
      </c>
      <c r="H22" s="28">
        <v>2086999.72</v>
      </c>
      <c r="I22" s="28">
        <v>1979481.43</v>
      </c>
      <c r="J22" s="28">
        <v>2116190.83</v>
      </c>
      <c r="K22" s="28">
        <v>2044474.3</v>
      </c>
      <c r="L22" s="28">
        <v>2153030.87</v>
      </c>
      <c r="M22" s="28">
        <v>2240879.87</v>
      </c>
      <c r="N22" s="28">
        <v>2384739.2999999998</v>
      </c>
      <c r="O22" s="28">
        <f>'CW Raw Data'!D159</f>
        <v>2639977.0499999998</v>
      </c>
      <c r="P22" s="28">
        <f>'CW Raw Data'!D171</f>
        <v>2797211.57</v>
      </c>
      <c r="Q22" s="28">
        <f>'CW Raw Data'!D183</f>
        <v>3415568.05</v>
      </c>
      <c r="R22" s="28">
        <v>0</v>
      </c>
    </row>
    <row r="23" spans="1:18" s="112" customFormat="1">
      <c r="A23" s="27" t="s">
        <v>124</v>
      </c>
      <c r="B23" s="28">
        <v>1800672.08</v>
      </c>
      <c r="C23" s="28">
        <v>1815534.4</v>
      </c>
      <c r="D23" s="28">
        <v>2072251.12</v>
      </c>
      <c r="E23" s="28">
        <v>1499176.99</v>
      </c>
      <c r="F23" s="28">
        <v>1439668.42</v>
      </c>
      <c r="G23" s="28">
        <v>1706634.35</v>
      </c>
      <c r="H23" s="28">
        <v>1461648.19</v>
      </c>
      <c r="I23" s="28">
        <v>1450739.06</v>
      </c>
      <c r="J23" s="28">
        <v>1598926.55</v>
      </c>
      <c r="K23" s="28">
        <v>1524185.98</v>
      </c>
      <c r="L23" s="28">
        <v>1573828.84</v>
      </c>
      <c r="M23" s="28">
        <v>1735033.69</v>
      </c>
      <c r="N23" s="28">
        <v>1831497.07</v>
      </c>
      <c r="O23" s="28">
        <f>'CW Raw Data'!D160</f>
        <v>1972492.63</v>
      </c>
      <c r="P23" s="28">
        <f>'CW Raw Data'!D172</f>
        <v>2338173.46</v>
      </c>
      <c r="Q23" s="28">
        <f>'CW Raw Data'!D184</f>
        <v>2701433.83</v>
      </c>
      <c r="R23" s="28">
        <v>0</v>
      </c>
    </row>
    <row r="24" spans="1:18" s="112" customFormat="1">
      <c r="A24" s="27" t="s">
        <v>125</v>
      </c>
      <c r="B24" s="28">
        <v>1617717.28</v>
      </c>
      <c r="C24" s="28">
        <v>1451406.32</v>
      </c>
      <c r="D24" s="28">
        <v>1496922.69</v>
      </c>
      <c r="E24" s="28">
        <v>1584284.44</v>
      </c>
      <c r="F24" s="28">
        <v>1595044.67</v>
      </c>
      <c r="G24" s="28">
        <v>1673722.08</v>
      </c>
      <c r="H24" s="28">
        <v>1653053.33</v>
      </c>
      <c r="I24" s="28">
        <v>1500189.04</v>
      </c>
      <c r="J24" s="28">
        <v>1578694.72</v>
      </c>
      <c r="K24" s="28">
        <v>1568209.9</v>
      </c>
      <c r="L24" s="28">
        <v>1586542.15</v>
      </c>
      <c r="M24" s="28">
        <v>1621656.89</v>
      </c>
      <c r="N24" s="28">
        <v>1807462.82</v>
      </c>
      <c r="O24" s="28">
        <f>'CW Raw Data'!D161</f>
        <v>1920501.95</v>
      </c>
      <c r="P24" s="28">
        <f>'CW Raw Data'!D173</f>
        <v>2266521.16</v>
      </c>
      <c r="Q24" s="28">
        <f>'CW Raw Data'!D185</f>
        <v>0</v>
      </c>
      <c r="R24" s="28">
        <v>0</v>
      </c>
    </row>
    <row r="25" spans="1:18" s="112" customFormat="1">
      <c r="A25" s="27" t="s">
        <v>126</v>
      </c>
      <c r="B25" s="28">
        <v>1609588.15</v>
      </c>
      <c r="C25" s="28">
        <v>1648089.6</v>
      </c>
      <c r="D25" s="28">
        <v>1244223.49</v>
      </c>
      <c r="E25" s="28">
        <v>1742142.96</v>
      </c>
      <c r="F25" s="28">
        <v>1646055.61</v>
      </c>
      <c r="G25" s="28">
        <v>1830646.17</v>
      </c>
      <c r="H25" s="28">
        <v>1926330.32</v>
      </c>
      <c r="I25" s="28">
        <v>1723577.24</v>
      </c>
      <c r="J25" s="28">
        <v>1652711.89</v>
      </c>
      <c r="K25" s="28">
        <v>1776232.66</v>
      </c>
      <c r="L25" s="28">
        <v>1798778.11</v>
      </c>
      <c r="M25" s="28">
        <v>2089011.56</v>
      </c>
      <c r="N25" s="28">
        <v>2166026.8199999998</v>
      </c>
      <c r="O25" s="28">
        <f>'CW Raw Data'!D162</f>
        <v>2371694.9500000002</v>
      </c>
      <c r="P25" s="28">
        <f>'CW Raw Data'!D174</f>
        <v>2805845.64</v>
      </c>
      <c r="Q25" s="28">
        <f>'CW Raw Data'!D186</f>
        <v>0</v>
      </c>
      <c r="R25" s="28">
        <v>0</v>
      </c>
    </row>
    <row r="26" spans="1:18" s="112" customFormat="1">
      <c r="A26" s="27" t="s">
        <v>127</v>
      </c>
      <c r="B26" s="28">
        <v>1805747.98</v>
      </c>
      <c r="C26" s="28">
        <v>2003102.15</v>
      </c>
      <c r="D26" s="28">
        <v>2377750.5700000003</v>
      </c>
      <c r="E26" s="28">
        <v>1587540.77</v>
      </c>
      <c r="F26" s="28">
        <v>1612007.03</v>
      </c>
      <c r="G26" s="28">
        <v>1535647.54</v>
      </c>
      <c r="H26" s="28">
        <v>1538217.95</v>
      </c>
      <c r="I26" s="28">
        <v>1594422.2</v>
      </c>
      <c r="J26" s="28">
        <v>1706269.41</v>
      </c>
      <c r="K26" s="28">
        <v>1660549.35</v>
      </c>
      <c r="L26" s="28">
        <v>1727073.6</v>
      </c>
      <c r="M26" s="28">
        <v>1816113.94</v>
      </c>
      <c r="N26" s="28">
        <v>2116621.21</v>
      </c>
      <c r="O26" s="28">
        <f>'CW Raw Data'!D163</f>
        <v>2035549.84</v>
      </c>
      <c r="P26" s="28">
        <f>'CW Raw Data'!D175</f>
        <v>2734453.57</v>
      </c>
      <c r="Q26" s="28">
        <f>'CW Raw Data'!D187</f>
        <v>0</v>
      </c>
      <c r="R26" s="28">
        <v>0</v>
      </c>
    </row>
    <row r="27" spans="1:18" s="112" customFormat="1">
      <c r="A27" s="27" t="s">
        <v>128</v>
      </c>
      <c r="B27" s="28">
        <v>1862538.49</v>
      </c>
      <c r="C27" s="28">
        <v>1672758.84</v>
      </c>
      <c r="D27" s="28">
        <v>1387647.69</v>
      </c>
      <c r="E27" s="28">
        <v>1670950.48</v>
      </c>
      <c r="F27" s="28">
        <v>1582078.53</v>
      </c>
      <c r="G27" s="28">
        <v>1803579.79</v>
      </c>
      <c r="H27" s="28">
        <v>1537100.19</v>
      </c>
      <c r="I27" s="28">
        <v>1627723.31</v>
      </c>
      <c r="J27" s="28">
        <v>1664129.76</v>
      </c>
      <c r="K27" s="28">
        <v>1706328.71</v>
      </c>
      <c r="L27" s="28">
        <v>1821911.82</v>
      </c>
      <c r="M27" s="28">
        <v>1896434.86</v>
      </c>
      <c r="N27" s="28">
        <v>2133174.39</v>
      </c>
      <c r="O27" s="28">
        <f>'CW Raw Data'!D164</f>
        <v>2376518.48</v>
      </c>
      <c r="P27" s="28">
        <f>'CW Raw Data'!D176</f>
        <v>2809040.09</v>
      </c>
      <c r="Q27" s="28">
        <f>'CW Raw Data'!D188</f>
        <v>0</v>
      </c>
      <c r="R27" s="28">
        <v>0</v>
      </c>
    </row>
    <row r="28" spans="1:18" s="112" customFormat="1">
      <c r="A28" s="27" t="s">
        <v>129</v>
      </c>
      <c r="B28" s="28">
        <v>1804110.22</v>
      </c>
      <c r="C28" s="28">
        <v>1820140.55</v>
      </c>
      <c r="D28" s="28">
        <v>1614242.14</v>
      </c>
      <c r="E28" s="28">
        <v>1530461.28</v>
      </c>
      <c r="F28" s="28">
        <v>1708039.4</v>
      </c>
      <c r="G28" s="28">
        <v>1674413.91</v>
      </c>
      <c r="H28" s="28">
        <v>1539607.11</v>
      </c>
      <c r="I28" s="28">
        <v>1672519.64</v>
      </c>
      <c r="J28" s="28">
        <v>1900574.84</v>
      </c>
      <c r="K28" s="28">
        <v>1854406.49</v>
      </c>
      <c r="L28" s="28">
        <v>1821999.13</v>
      </c>
      <c r="M28" s="28">
        <v>2058876.07</v>
      </c>
      <c r="N28" s="28">
        <v>2091466.77</v>
      </c>
      <c r="O28" s="28">
        <f>'CW Raw Data'!D165</f>
        <v>2446561.2200000002</v>
      </c>
      <c r="P28" s="28">
        <f>'CW Raw Data'!D177</f>
        <v>2924487.75</v>
      </c>
      <c r="Q28" s="28">
        <f>'CW Raw Data'!D189</f>
        <v>0</v>
      </c>
      <c r="R28" s="28">
        <v>0</v>
      </c>
    </row>
    <row r="29" spans="1:18" s="112" customFormat="1">
      <c r="A29" s="27" t="s">
        <v>130</v>
      </c>
      <c r="B29" s="28">
        <v>1580201.19</v>
      </c>
      <c r="C29" s="28">
        <v>1815835.28</v>
      </c>
      <c r="D29" s="28">
        <v>1608591.63</v>
      </c>
      <c r="E29" s="28">
        <v>1617521.1</v>
      </c>
      <c r="F29" s="28">
        <v>1684827.74</v>
      </c>
      <c r="G29" s="28">
        <v>1728962.81</v>
      </c>
      <c r="H29" s="28">
        <v>1539921.63</v>
      </c>
      <c r="I29" s="28">
        <v>1670010.44</v>
      </c>
      <c r="J29" s="28">
        <v>1742381.02</v>
      </c>
      <c r="K29" s="28">
        <v>1767375.32</v>
      </c>
      <c r="L29" s="28">
        <v>1888412.47</v>
      </c>
      <c r="M29" s="28">
        <v>1975028.21</v>
      </c>
      <c r="N29" s="28">
        <v>2214156.21</v>
      </c>
      <c r="O29" s="28">
        <f>'CW Raw Data'!D166</f>
        <v>2399434.65</v>
      </c>
      <c r="P29" s="28">
        <f>'CW Raw Data'!D178</f>
        <v>2858072.32</v>
      </c>
      <c r="Q29" s="28">
        <f>'CW Raw Data'!D190</f>
        <v>0</v>
      </c>
      <c r="R29" s="28">
        <v>0</v>
      </c>
    </row>
    <row r="30" spans="1:18" s="112" customFormat="1">
      <c r="A30" s="27" t="s">
        <v>131</v>
      </c>
      <c r="B30" s="28">
        <v>2063965.27</v>
      </c>
      <c r="C30" s="28">
        <v>1730668.72</v>
      </c>
      <c r="D30" s="28">
        <v>1736342.52</v>
      </c>
      <c r="E30" s="28">
        <v>1635763.27</v>
      </c>
      <c r="F30" s="28">
        <v>1699198.4</v>
      </c>
      <c r="G30" s="28">
        <v>1760544.7</v>
      </c>
      <c r="H30" s="28">
        <v>1620113.29</v>
      </c>
      <c r="I30" s="28">
        <v>1669523.88</v>
      </c>
      <c r="J30" s="28">
        <v>1693979.37</v>
      </c>
      <c r="K30" s="28">
        <v>1703204.54</v>
      </c>
      <c r="L30" s="28">
        <v>1788055.98</v>
      </c>
      <c r="M30" s="28">
        <v>1956748.95</v>
      </c>
      <c r="N30" s="28">
        <v>2141283.59</v>
      </c>
      <c r="O30" s="28">
        <f>'CW Raw Data'!D167</f>
        <v>3449429.03</v>
      </c>
      <c r="P30" s="28">
        <f>'CW Raw Data'!D179</f>
        <v>2883604.14</v>
      </c>
      <c r="Q30" s="28">
        <f>'CW Raw Data'!D191</f>
        <v>0</v>
      </c>
      <c r="R30" s="28">
        <v>0</v>
      </c>
    </row>
    <row r="31" spans="1:18" s="112" customFormat="1">
      <c r="A31" s="27" t="s">
        <v>132</v>
      </c>
      <c r="B31" s="28">
        <v>1582152.31</v>
      </c>
      <c r="C31" s="28">
        <v>1763477.17</v>
      </c>
      <c r="D31" s="28">
        <v>1426941.98</v>
      </c>
      <c r="E31" s="28">
        <v>1601824.33</v>
      </c>
      <c r="F31" s="28">
        <v>1656932.02</v>
      </c>
      <c r="G31" s="28">
        <v>1631020.77</v>
      </c>
      <c r="H31" s="28">
        <v>1559929.06</v>
      </c>
      <c r="I31" s="28">
        <v>1697831.03</v>
      </c>
      <c r="J31" s="28">
        <v>1662632.5</v>
      </c>
      <c r="K31" s="28">
        <v>1732252.15</v>
      </c>
      <c r="L31" s="28">
        <v>1867138.49</v>
      </c>
      <c r="M31" s="28">
        <v>1919999.9</v>
      </c>
      <c r="N31" s="28">
        <v>2122218.81</v>
      </c>
      <c r="O31" s="28">
        <f>'CW Raw Data'!D168</f>
        <v>2452740.15</v>
      </c>
      <c r="P31" s="28">
        <f>'CW Raw Data'!D180</f>
        <v>2913774.41</v>
      </c>
      <c r="Q31" s="28">
        <f>'CW Raw Data'!D192</f>
        <v>0</v>
      </c>
      <c r="R31" s="28">
        <v>0</v>
      </c>
    </row>
    <row r="32" spans="1:18" s="112" customFormat="1">
      <c r="A32" s="27" t="s">
        <v>133</v>
      </c>
      <c r="B32" s="28">
        <v>1986169.39</v>
      </c>
      <c r="C32" s="28">
        <v>2064258.34</v>
      </c>
      <c r="D32" s="28">
        <v>1498674.82</v>
      </c>
      <c r="E32" s="28">
        <v>1495057.26</v>
      </c>
      <c r="F32" s="28">
        <v>1594948.78</v>
      </c>
      <c r="G32" s="28">
        <v>1602565.6</v>
      </c>
      <c r="H32" s="28">
        <v>1505226.11</v>
      </c>
      <c r="I32" s="28">
        <v>1636393.05</v>
      </c>
      <c r="J32" s="28">
        <v>1606654.14</v>
      </c>
      <c r="K32" s="28">
        <v>1746042.51</v>
      </c>
      <c r="L32" s="28">
        <v>1725989.93</v>
      </c>
      <c r="M32" s="28">
        <v>2062994.71</v>
      </c>
      <c r="N32" s="28">
        <v>2070104.64</v>
      </c>
      <c r="O32" s="28">
        <f>'CW Raw Data'!D169</f>
        <v>2652024.4700000002</v>
      </c>
      <c r="P32" s="28">
        <f>'CW Raw Data'!D181</f>
        <v>2896057.2</v>
      </c>
      <c r="Q32" s="28">
        <f>'CW Raw Data'!D193</f>
        <v>0</v>
      </c>
      <c r="R32" s="28">
        <v>0</v>
      </c>
    </row>
    <row r="33" spans="1:18" s="112" customFormat="1">
      <c r="A33" s="27" t="s">
        <v>134</v>
      </c>
      <c r="B33" s="28">
        <v>1739895.46</v>
      </c>
      <c r="C33" s="28">
        <v>1599588.01</v>
      </c>
      <c r="D33" s="28">
        <v>1496988.17</v>
      </c>
      <c r="E33" s="28">
        <v>1288624.32</v>
      </c>
      <c r="F33" s="28">
        <v>1570237.59</v>
      </c>
      <c r="G33" s="28">
        <v>1554265.15</v>
      </c>
      <c r="H33" s="28">
        <v>1533514.99</v>
      </c>
      <c r="I33" s="28">
        <v>1822434.17</v>
      </c>
      <c r="J33" s="28">
        <v>1677421.78</v>
      </c>
      <c r="K33" s="28">
        <v>1722072.24</v>
      </c>
      <c r="L33" s="28">
        <v>1812580.42</v>
      </c>
      <c r="M33" s="28">
        <v>1906697.18</v>
      </c>
      <c r="N33" s="28">
        <v>2096601.76</v>
      </c>
      <c r="O33" s="28">
        <f>'CW Raw Data'!D170</f>
        <v>2422069.15</v>
      </c>
      <c r="P33" s="28">
        <f>'CW Raw Data'!D182</f>
        <v>2964141.5</v>
      </c>
      <c r="Q33" s="28">
        <f>'CW Raw Data'!D194</f>
        <v>0</v>
      </c>
      <c r="R33" s="28">
        <v>0</v>
      </c>
    </row>
    <row r="34" spans="1:18" s="112" customFormat="1">
      <c r="C34" s="1"/>
      <c r="J34" s="29"/>
      <c r="K34" s="30"/>
      <c r="L34" s="29"/>
      <c r="M34" s="29"/>
    </row>
    <row r="35" spans="1:18" s="112" customFormat="1">
      <c r="A35" s="44" t="s">
        <v>83</v>
      </c>
      <c r="B35" s="48">
        <v>20966461</v>
      </c>
      <c r="C35" s="48">
        <v>20903237.490000002</v>
      </c>
      <c r="D35" s="48">
        <v>19407239.810000002</v>
      </c>
      <c r="E35" s="48">
        <v>18892956.07</v>
      </c>
      <c r="F35" s="48">
        <v>19650518.010000002</v>
      </c>
      <c r="G35" s="48">
        <v>20624156.879999999</v>
      </c>
      <c r="H35" s="48">
        <v>19501661.889999997</v>
      </c>
      <c r="I35" s="48">
        <v>20044844.490000002</v>
      </c>
      <c r="J35" s="48">
        <v>20600566.809999999</v>
      </c>
      <c r="K35" s="48">
        <v>20805334.149999999</v>
      </c>
      <c r="L35" s="48">
        <v>21565341.810000002</v>
      </c>
      <c r="M35" s="49">
        <v>23279475.829999998</v>
      </c>
      <c r="N35" s="49">
        <v>25175353.390000001</v>
      </c>
      <c r="O35" s="49">
        <v>29138993.569999997</v>
      </c>
      <c r="P35" s="49">
        <f t="shared" ref="P35:R35" si="2">SUM(P22:P33)</f>
        <v>33191382.810000002</v>
      </c>
      <c r="Q35" s="49">
        <f t="shared" si="2"/>
        <v>6117001.8799999999</v>
      </c>
      <c r="R35" s="49">
        <f t="shared" si="2"/>
        <v>0</v>
      </c>
    </row>
    <row r="36" spans="1:18" s="112" customFormat="1">
      <c r="C36" s="1"/>
    </row>
    <row r="37" spans="1:18" s="112" customFormat="1" ht="18.75">
      <c r="A37" s="110" t="s">
        <v>249</v>
      </c>
      <c r="C37" s="111">
        <f>(C35-B35)/B35</f>
        <v>-3.0154593090363658E-3</v>
      </c>
      <c r="D37" s="111">
        <f t="shared" ref="D37:R37" si="3">(D35-C35)/C35</f>
        <v>-7.156775024517982E-2</v>
      </c>
      <c r="E37" s="111">
        <f t="shared" si="3"/>
        <v>-2.6499581858879604E-2</v>
      </c>
      <c r="F37" s="111">
        <f t="shared" si="3"/>
        <v>4.0097586486369324E-2</v>
      </c>
      <c r="G37" s="111">
        <f t="shared" si="3"/>
        <v>4.9547745739044628E-2</v>
      </c>
      <c r="H37" s="111">
        <f t="shared" si="3"/>
        <v>-5.4426224380038857E-2</v>
      </c>
      <c r="I37" s="111">
        <f t="shared" si="3"/>
        <v>2.7853144160936188E-2</v>
      </c>
      <c r="J37" s="111">
        <f t="shared" si="3"/>
        <v>2.7723952674077169E-2</v>
      </c>
      <c r="K37" s="111">
        <f t="shared" si="3"/>
        <v>9.9398886394038918E-3</v>
      </c>
      <c r="L37" s="111">
        <f t="shared" si="3"/>
        <v>3.6529461844764646E-2</v>
      </c>
      <c r="M37" s="111">
        <f t="shared" si="3"/>
        <v>7.9485594761365644E-2</v>
      </c>
      <c r="N37" s="111">
        <f t="shared" si="3"/>
        <v>8.1439873210409935E-2</v>
      </c>
      <c r="O37" s="342">
        <f t="shared" si="3"/>
        <v>0.15744129262449236</v>
      </c>
      <c r="P37" s="342">
        <f t="shared" si="3"/>
        <v>0.13907100910211725</v>
      </c>
      <c r="Q37" s="109">
        <f t="shared" si="3"/>
        <v>-0.81570512096419645</v>
      </c>
      <c r="R37" s="109">
        <f t="shared" si="3"/>
        <v>-1</v>
      </c>
    </row>
    <row r="38" spans="1:18" s="112" customFormat="1">
      <c r="C38" s="1"/>
      <c r="O38" s="6"/>
      <c r="P38" s="108"/>
      <c r="Q38" s="108"/>
      <c r="R38" s="108"/>
    </row>
  </sheetData>
  <sortState xmlns:xlrd2="http://schemas.microsoft.com/office/spreadsheetml/2017/richdata2" ref="F33">
    <sortCondition descending="1" ref="F33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9DA8-8814-4AFA-8A13-F6E667CC455E}">
  <sheetPr>
    <tabColor theme="9" tint="-0.249977111117893"/>
  </sheetPr>
  <dimension ref="A1:R31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18" ht="21">
      <c r="A1" s="40" t="s">
        <v>135</v>
      </c>
      <c r="C1" s="41" t="s">
        <v>455</v>
      </c>
    </row>
    <row r="2" spans="1:18" ht="21">
      <c r="A2" s="40" t="s">
        <v>136</v>
      </c>
      <c r="C2" s="137" t="s">
        <v>456</v>
      </c>
    </row>
    <row r="3" spans="1:18" ht="21">
      <c r="A3" s="40" t="s">
        <v>137</v>
      </c>
      <c r="C3" s="138" t="s">
        <v>457</v>
      </c>
    </row>
    <row r="4" spans="1:18" ht="21">
      <c r="A4" s="40" t="s">
        <v>142</v>
      </c>
      <c r="C4" s="43" t="s">
        <v>492</v>
      </c>
    </row>
    <row r="5" spans="1:18" ht="28.5" customHeight="1"/>
    <row r="6" spans="1:18" ht="21">
      <c r="A6" s="40" t="s">
        <v>141</v>
      </c>
      <c r="B6" s="2"/>
      <c r="C6" s="3"/>
    </row>
    <row r="7" spans="1:18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18">
      <c r="A8" s="27" t="s">
        <v>55</v>
      </c>
      <c r="B8" s="31">
        <v>45320000</v>
      </c>
      <c r="C8" s="32">
        <f>B8/B11</f>
        <v>0.7553333333333333</v>
      </c>
      <c r="D8" s="47">
        <v>16400000</v>
      </c>
      <c r="E8" s="32">
        <f>D8/B8</f>
        <v>0.36187113857016767</v>
      </c>
    </row>
    <row r="9" spans="1:18">
      <c r="A9" s="27" t="s">
        <v>54</v>
      </c>
      <c r="B9" s="31">
        <v>6180000</v>
      </c>
      <c r="C9" s="32">
        <f>B9/B11</f>
        <v>0.10299999999999999</v>
      </c>
      <c r="D9" s="33">
        <v>2000000</v>
      </c>
      <c r="E9" s="32">
        <f>D9/B9</f>
        <v>0.32362459546925565</v>
      </c>
    </row>
    <row r="10" spans="1:18" s="344" customFormat="1">
      <c r="A10" s="27" t="s">
        <v>458</v>
      </c>
      <c r="B10" s="31">
        <v>8500000</v>
      </c>
      <c r="C10" s="32">
        <f>B10/B11</f>
        <v>0.14166666666666666</v>
      </c>
      <c r="D10" s="33">
        <v>0</v>
      </c>
      <c r="E10" s="32">
        <f>D10/B10</f>
        <v>0</v>
      </c>
    </row>
    <row r="11" spans="1:18">
      <c r="A11" s="44" t="s">
        <v>83</v>
      </c>
      <c r="B11" s="45">
        <f>SUM(B8:B10)</f>
        <v>60000000</v>
      </c>
      <c r="C11" s="46">
        <f>SUM(C8:C10)</f>
        <v>1</v>
      </c>
      <c r="D11" s="45">
        <f>SUM(D8:D10)</f>
        <v>18400000</v>
      </c>
      <c r="E11" s="46">
        <f>D11/B11</f>
        <v>0.30666666666666664</v>
      </c>
    </row>
    <row r="14" spans="1:18" ht="21">
      <c r="A14" s="40" t="s">
        <v>257</v>
      </c>
    </row>
    <row r="15" spans="1:18" s="112" customFormat="1">
      <c r="A15" s="38" t="s">
        <v>140</v>
      </c>
      <c r="B15" s="38">
        <v>2007</v>
      </c>
      <c r="C15" s="39">
        <v>2008</v>
      </c>
      <c r="D15" s="38">
        <v>2009</v>
      </c>
      <c r="E15" s="39">
        <v>2010</v>
      </c>
      <c r="F15" s="38">
        <v>2011</v>
      </c>
      <c r="G15" s="39">
        <v>2012</v>
      </c>
      <c r="H15" s="38">
        <v>2013</v>
      </c>
      <c r="I15" s="39">
        <v>2014</v>
      </c>
      <c r="J15" s="38">
        <v>2015</v>
      </c>
      <c r="K15" s="39">
        <v>2016</v>
      </c>
      <c r="L15" s="38">
        <v>2017</v>
      </c>
      <c r="M15" s="38">
        <v>2018</v>
      </c>
      <c r="N15" s="38">
        <v>2019</v>
      </c>
      <c r="O15" s="39">
        <v>2020</v>
      </c>
      <c r="P15" s="38">
        <v>2021</v>
      </c>
      <c r="Q15" s="38">
        <v>2022</v>
      </c>
      <c r="R15" s="38">
        <v>2023</v>
      </c>
    </row>
    <row r="16" spans="1:18" s="112" customFormat="1">
      <c r="A16" s="27" t="s">
        <v>123</v>
      </c>
      <c r="B16" s="28">
        <v>528020.81000000006</v>
      </c>
      <c r="C16" s="28">
        <v>570035.4</v>
      </c>
      <c r="D16" s="28">
        <v>488492.69</v>
      </c>
      <c r="E16" s="28">
        <v>555956.04</v>
      </c>
      <c r="F16" s="28">
        <v>621263.07999999996</v>
      </c>
      <c r="G16" s="28">
        <v>684596.19</v>
      </c>
      <c r="H16" s="28">
        <v>727428.3</v>
      </c>
      <c r="I16" s="28">
        <v>713176.25</v>
      </c>
      <c r="J16" s="28">
        <v>738651.44</v>
      </c>
      <c r="K16" s="28">
        <v>771323.97</v>
      </c>
      <c r="L16" s="28">
        <v>807105.09</v>
      </c>
      <c r="M16" s="28">
        <v>910697.06</v>
      </c>
      <c r="N16" s="28">
        <v>958016.21</v>
      </c>
      <c r="O16" s="28">
        <f>'DA Raw Data'!D159</f>
        <v>1065725.8899999999</v>
      </c>
      <c r="P16" s="28">
        <f>'DA Raw Data'!D171</f>
        <v>1153909.68</v>
      </c>
      <c r="Q16" s="28">
        <f>'DA Raw Data'!D183</f>
        <v>1296045.19</v>
      </c>
      <c r="R16" s="28">
        <v>0</v>
      </c>
    </row>
    <row r="17" spans="1:18" s="112" customFormat="1">
      <c r="A17" s="27" t="s">
        <v>124</v>
      </c>
      <c r="B17" s="28">
        <v>590118.19999999995</v>
      </c>
      <c r="C17" s="28">
        <v>614993.1</v>
      </c>
      <c r="D17" s="28">
        <v>612470.46</v>
      </c>
      <c r="E17" s="28">
        <v>429272.22</v>
      </c>
      <c r="F17" s="28">
        <v>382434.38</v>
      </c>
      <c r="G17" s="28">
        <v>430872.45</v>
      </c>
      <c r="H17" s="28">
        <v>392873.38</v>
      </c>
      <c r="I17" s="28">
        <v>453605.41</v>
      </c>
      <c r="J17" s="28">
        <v>462646.54</v>
      </c>
      <c r="K17" s="28">
        <v>458715.68</v>
      </c>
      <c r="L17" s="28">
        <v>502157.41</v>
      </c>
      <c r="M17" s="28">
        <v>604750.74</v>
      </c>
      <c r="N17" s="28">
        <v>648201.96</v>
      </c>
      <c r="O17" s="28">
        <f>'DA Raw Data'!D160</f>
        <v>659725.6</v>
      </c>
      <c r="P17" s="28">
        <f>'DA Raw Data'!D172</f>
        <v>787979.46</v>
      </c>
      <c r="Q17" s="28">
        <f>'DA Raw Data'!D184</f>
        <v>910941.49</v>
      </c>
      <c r="R17" s="28">
        <v>0</v>
      </c>
    </row>
    <row r="18" spans="1:18" s="112" customFormat="1">
      <c r="A18" s="27" t="s">
        <v>125</v>
      </c>
      <c r="B18" s="28">
        <v>495933.81</v>
      </c>
      <c r="C18" s="28">
        <v>361696.99</v>
      </c>
      <c r="D18" s="28">
        <v>412870.53</v>
      </c>
      <c r="E18" s="28">
        <v>408914.48</v>
      </c>
      <c r="F18" s="28">
        <v>451312.19</v>
      </c>
      <c r="G18" s="28">
        <v>487548.37</v>
      </c>
      <c r="H18" s="28">
        <v>518327.44</v>
      </c>
      <c r="I18" s="28">
        <v>448586</v>
      </c>
      <c r="J18" s="28">
        <v>455918.31</v>
      </c>
      <c r="K18" s="28">
        <v>474268.14</v>
      </c>
      <c r="L18" s="28">
        <v>514143.07</v>
      </c>
      <c r="M18" s="28">
        <v>521238.29</v>
      </c>
      <c r="N18" s="28">
        <v>602699.46</v>
      </c>
      <c r="O18" s="28">
        <f>'DA Raw Data'!D161</f>
        <v>607910.38</v>
      </c>
      <c r="P18" s="28">
        <f>'DA Raw Data'!D173</f>
        <v>749380.09</v>
      </c>
      <c r="Q18" s="28">
        <f>'DA Raw Data'!D185</f>
        <v>0</v>
      </c>
      <c r="R18" s="28">
        <v>0</v>
      </c>
    </row>
    <row r="19" spans="1:18" s="112" customFormat="1">
      <c r="A19" s="27" t="s">
        <v>126</v>
      </c>
      <c r="B19" s="28">
        <v>440117.72</v>
      </c>
      <c r="C19" s="28">
        <v>462479.33</v>
      </c>
      <c r="D19" s="28">
        <v>318237.71000000002</v>
      </c>
      <c r="E19" s="28">
        <v>424359.43</v>
      </c>
      <c r="F19" s="28">
        <v>483713.75</v>
      </c>
      <c r="G19" s="28">
        <v>529407.66</v>
      </c>
      <c r="H19" s="28">
        <v>530875.46</v>
      </c>
      <c r="I19" s="28">
        <v>540713.59</v>
      </c>
      <c r="J19" s="28">
        <v>455951.04</v>
      </c>
      <c r="K19" s="28">
        <v>561399.89</v>
      </c>
      <c r="L19" s="28">
        <v>608287.75</v>
      </c>
      <c r="M19" s="28">
        <v>703496.76</v>
      </c>
      <c r="N19" s="28">
        <v>688531.81</v>
      </c>
      <c r="O19" s="28">
        <f>'DA Raw Data'!D162</f>
        <v>616984.43999999994</v>
      </c>
      <c r="P19" s="28">
        <f>'DA Raw Data'!D174</f>
        <v>930667.45</v>
      </c>
      <c r="Q19" s="28">
        <f>'DA Raw Data'!D186</f>
        <v>0</v>
      </c>
      <c r="R19" s="28">
        <v>0</v>
      </c>
    </row>
    <row r="20" spans="1:18" s="112" customFormat="1">
      <c r="A20" s="27" t="s">
        <v>127</v>
      </c>
      <c r="B20" s="28">
        <v>513271.93</v>
      </c>
      <c r="C20" s="28">
        <v>541045.9</v>
      </c>
      <c r="D20" s="28">
        <v>624385.72</v>
      </c>
      <c r="E20" s="28">
        <v>461878.14</v>
      </c>
      <c r="F20" s="28">
        <v>497350.31</v>
      </c>
      <c r="G20" s="28">
        <v>505693.23</v>
      </c>
      <c r="H20" s="28">
        <v>500081.73</v>
      </c>
      <c r="I20" s="28">
        <v>558286.67000000004</v>
      </c>
      <c r="J20" s="28">
        <v>526641.87</v>
      </c>
      <c r="K20" s="28">
        <v>561619.31000000006</v>
      </c>
      <c r="L20" s="28">
        <v>601644.79</v>
      </c>
      <c r="M20" s="28">
        <v>657805.04</v>
      </c>
      <c r="N20" s="28">
        <v>777630.26</v>
      </c>
      <c r="O20" s="28">
        <f>'DA Raw Data'!D163</f>
        <v>581347.39</v>
      </c>
      <c r="P20" s="28">
        <f>'DA Raw Data'!D175</f>
        <v>970671.48</v>
      </c>
      <c r="Q20" s="28">
        <f>'DA Raw Data'!D187</f>
        <v>0</v>
      </c>
      <c r="R20" s="28">
        <v>0</v>
      </c>
    </row>
    <row r="21" spans="1:18" s="112" customFormat="1">
      <c r="A21" s="27" t="s">
        <v>128</v>
      </c>
      <c r="B21" s="28">
        <v>613027.06999999995</v>
      </c>
      <c r="C21" s="28">
        <v>490538.72</v>
      </c>
      <c r="D21" s="28">
        <v>439663.85</v>
      </c>
      <c r="E21" s="28">
        <v>496551.39</v>
      </c>
      <c r="F21" s="28">
        <v>484245.8</v>
      </c>
      <c r="G21" s="28">
        <v>580736.53</v>
      </c>
      <c r="H21" s="28">
        <v>545652.32999999996</v>
      </c>
      <c r="I21" s="28">
        <v>547714.76</v>
      </c>
      <c r="J21" s="28">
        <v>578703.30000000005</v>
      </c>
      <c r="K21" s="28">
        <v>570678.68000000005</v>
      </c>
      <c r="L21" s="28">
        <v>636807.07999999996</v>
      </c>
      <c r="M21" s="28">
        <v>719925.58</v>
      </c>
      <c r="N21" s="28">
        <v>775251.66</v>
      </c>
      <c r="O21" s="28">
        <f>'DA Raw Data'!D164</f>
        <v>733999.29</v>
      </c>
      <c r="P21" s="28">
        <f>'DA Raw Data'!D176</f>
        <v>1018430.38</v>
      </c>
      <c r="Q21" s="28">
        <f>'DA Raw Data'!D188</f>
        <v>0</v>
      </c>
      <c r="R21" s="28">
        <v>0</v>
      </c>
    </row>
    <row r="22" spans="1:18" s="112" customFormat="1">
      <c r="A22" s="27" t="s">
        <v>129</v>
      </c>
      <c r="B22" s="28">
        <v>567860.39</v>
      </c>
      <c r="C22" s="28">
        <v>516891.02</v>
      </c>
      <c r="D22" s="28">
        <v>414276.88</v>
      </c>
      <c r="E22" s="28">
        <v>468232.96000000002</v>
      </c>
      <c r="F22" s="28">
        <v>482299.13</v>
      </c>
      <c r="G22" s="28">
        <v>543664.03</v>
      </c>
      <c r="H22" s="28">
        <v>526622.19999999995</v>
      </c>
      <c r="I22" s="28">
        <v>527878.15</v>
      </c>
      <c r="J22" s="28">
        <v>562520.73</v>
      </c>
      <c r="K22" s="28">
        <v>582822.81000000006</v>
      </c>
      <c r="L22" s="28">
        <v>660472.68999999994</v>
      </c>
      <c r="M22" s="28">
        <v>675757.09</v>
      </c>
      <c r="N22" s="28">
        <v>735861.69</v>
      </c>
      <c r="O22" s="28">
        <f>'DA Raw Data'!D165</f>
        <v>815415.28</v>
      </c>
      <c r="P22" s="28">
        <f>'DA Raw Data'!D177</f>
        <v>1017978.98</v>
      </c>
      <c r="Q22" s="28">
        <f>'DA Raw Data'!D189</f>
        <v>0</v>
      </c>
      <c r="R22" s="28">
        <v>0</v>
      </c>
    </row>
    <row r="23" spans="1:18" s="112" customFormat="1">
      <c r="A23" s="27" t="s">
        <v>130</v>
      </c>
      <c r="B23" s="28">
        <v>484531.45</v>
      </c>
      <c r="C23" s="28">
        <v>499245.77</v>
      </c>
      <c r="D23" s="28">
        <v>510246.13</v>
      </c>
      <c r="E23" s="28">
        <v>477286.05</v>
      </c>
      <c r="F23" s="28">
        <v>584839.03</v>
      </c>
      <c r="G23" s="28">
        <v>571534.09</v>
      </c>
      <c r="H23" s="28">
        <v>501014.95</v>
      </c>
      <c r="I23" s="28">
        <v>563167.07999999996</v>
      </c>
      <c r="J23" s="28">
        <v>579906.22</v>
      </c>
      <c r="K23" s="28">
        <v>591981.63</v>
      </c>
      <c r="L23" s="28">
        <v>698736.12</v>
      </c>
      <c r="M23" s="28">
        <v>753149.67</v>
      </c>
      <c r="N23" s="28">
        <v>809891.11</v>
      </c>
      <c r="O23" s="28">
        <f>'DA Raw Data'!D166</f>
        <v>819086.37</v>
      </c>
      <c r="P23" s="28">
        <f>'DA Raw Data'!D178</f>
        <v>1049558.06</v>
      </c>
      <c r="Q23" s="28">
        <f>'DA Raw Data'!D190</f>
        <v>0</v>
      </c>
      <c r="R23" s="28">
        <v>0</v>
      </c>
    </row>
    <row r="24" spans="1:18" s="112" customFormat="1">
      <c r="A24" s="27" t="s">
        <v>131</v>
      </c>
      <c r="B24" s="28">
        <v>640292.30000000005</v>
      </c>
      <c r="C24" s="28">
        <v>465629.31</v>
      </c>
      <c r="D24" s="28">
        <v>480585.56</v>
      </c>
      <c r="E24" s="28">
        <v>477612.93</v>
      </c>
      <c r="F24" s="28">
        <v>494089.51</v>
      </c>
      <c r="G24" s="28">
        <v>522971.36</v>
      </c>
      <c r="H24" s="28">
        <v>523838.46</v>
      </c>
      <c r="I24" s="28">
        <v>539193.19999999995</v>
      </c>
      <c r="J24" s="28">
        <v>537416.05000000005</v>
      </c>
      <c r="K24" s="28">
        <v>549012.38</v>
      </c>
      <c r="L24" s="28">
        <v>645796.39</v>
      </c>
      <c r="M24" s="28">
        <v>690198.16</v>
      </c>
      <c r="N24" s="28">
        <v>728963.96</v>
      </c>
      <c r="O24" s="28">
        <f>'DA Raw Data'!D167</f>
        <v>1188750.05</v>
      </c>
      <c r="P24" s="28">
        <f>'DA Raw Data'!D179</f>
        <v>941469.19</v>
      </c>
      <c r="Q24" s="28">
        <f>'DA Raw Data'!D191</f>
        <v>0</v>
      </c>
      <c r="R24" s="28">
        <v>0</v>
      </c>
    </row>
    <row r="25" spans="1:18" s="112" customFormat="1">
      <c r="A25" s="27" t="s">
        <v>132</v>
      </c>
      <c r="B25" s="28">
        <v>514819.16</v>
      </c>
      <c r="C25" s="28">
        <v>445843.92</v>
      </c>
      <c r="D25" s="28">
        <v>431282.74</v>
      </c>
      <c r="E25" s="28">
        <v>467997.02</v>
      </c>
      <c r="F25" s="28">
        <v>512535.97</v>
      </c>
      <c r="G25" s="28">
        <v>524466.51</v>
      </c>
      <c r="H25" s="28">
        <v>494737.9</v>
      </c>
      <c r="I25" s="28">
        <v>511461.35</v>
      </c>
      <c r="J25" s="28">
        <v>552590.22</v>
      </c>
      <c r="K25" s="28">
        <v>580088.93000000005</v>
      </c>
      <c r="L25" s="28">
        <v>682219.01</v>
      </c>
      <c r="M25" s="28">
        <v>665170.51</v>
      </c>
      <c r="N25" s="28">
        <v>743146.87</v>
      </c>
      <c r="O25" s="28">
        <f>'DA Raw Data'!D168</f>
        <v>839516.58</v>
      </c>
      <c r="P25" s="28">
        <f>'DA Raw Data'!D180</f>
        <v>952447.82</v>
      </c>
      <c r="Q25" s="28">
        <f>'DA Raw Data'!D192</f>
        <v>0</v>
      </c>
      <c r="R25" s="28">
        <v>0</v>
      </c>
    </row>
    <row r="26" spans="1:18" s="112" customFormat="1">
      <c r="A26" s="27" t="s">
        <v>133</v>
      </c>
      <c r="B26" s="28">
        <v>543820.49</v>
      </c>
      <c r="C26" s="28">
        <v>484638.8</v>
      </c>
      <c r="D26" s="28">
        <v>447537.57</v>
      </c>
      <c r="E26" s="28">
        <v>454872.16</v>
      </c>
      <c r="F26" s="28">
        <v>466591.15</v>
      </c>
      <c r="G26" s="28">
        <v>520702.12</v>
      </c>
      <c r="H26" s="28">
        <v>521966.29</v>
      </c>
      <c r="I26" s="28">
        <v>510052.62</v>
      </c>
      <c r="J26" s="28">
        <v>543320.68999999994</v>
      </c>
      <c r="K26" s="28">
        <v>613703.07999999996</v>
      </c>
      <c r="L26" s="28">
        <v>623290.57999999996</v>
      </c>
      <c r="M26" s="28">
        <v>797261.31</v>
      </c>
      <c r="N26" s="28">
        <v>762365.06</v>
      </c>
      <c r="O26" s="28">
        <f>'DA Raw Data'!D169</f>
        <v>876561.15</v>
      </c>
      <c r="P26" s="28">
        <f>'DA Raw Data'!D181</f>
        <v>972562.61</v>
      </c>
      <c r="Q26" s="28">
        <f>'DA Raw Data'!D193</f>
        <v>0</v>
      </c>
      <c r="R26" s="28">
        <v>0</v>
      </c>
    </row>
    <row r="27" spans="1:18" s="112" customFormat="1">
      <c r="A27" s="27" t="s">
        <v>134</v>
      </c>
      <c r="B27" s="28">
        <v>541297.69999999995</v>
      </c>
      <c r="C27" s="28">
        <v>447473.61</v>
      </c>
      <c r="D27" s="28">
        <v>470845.67</v>
      </c>
      <c r="E27" s="28">
        <v>551315.42000000004</v>
      </c>
      <c r="F27" s="28">
        <v>562330.30000000005</v>
      </c>
      <c r="G27" s="28">
        <v>600487.84</v>
      </c>
      <c r="H27" s="28">
        <v>618766.64</v>
      </c>
      <c r="I27" s="28">
        <v>652499.18999999994</v>
      </c>
      <c r="J27" s="28">
        <v>678241.44</v>
      </c>
      <c r="K27" s="28">
        <v>710647.94</v>
      </c>
      <c r="L27" s="28">
        <v>826861.88</v>
      </c>
      <c r="M27" s="28">
        <v>830758.86</v>
      </c>
      <c r="N27" s="28">
        <v>882055.28</v>
      </c>
      <c r="O27" s="28">
        <f>'DA Raw Data'!D170</f>
        <v>954259.7</v>
      </c>
      <c r="P27" s="28">
        <f>'DA Raw Data'!D182</f>
        <v>1154213.8400000001</v>
      </c>
      <c r="Q27" s="28">
        <f>'DA Raw Data'!D194</f>
        <v>0</v>
      </c>
      <c r="R27" s="28">
        <v>0</v>
      </c>
    </row>
    <row r="28" spans="1:18" s="112" customFormat="1">
      <c r="C28" s="1"/>
      <c r="J28" s="29"/>
      <c r="K28" s="30"/>
      <c r="L28" s="29"/>
      <c r="M28" s="29"/>
    </row>
    <row r="29" spans="1:18" s="112" customFormat="1">
      <c r="A29" s="44" t="s">
        <v>83</v>
      </c>
      <c r="B29" s="48">
        <v>6473111.0300000003</v>
      </c>
      <c r="C29" s="48">
        <v>5900511.8700000001</v>
      </c>
      <c r="D29" s="48">
        <v>5650895.5099999998</v>
      </c>
      <c r="E29" s="48">
        <v>5674248.2400000002</v>
      </c>
      <c r="F29" s="48">
        <v>6023004.5999999996</v>
      </c>
      <c r="G29" s="48">
        <v>6502680.3799999999</v>
      </c>
      <c r="H29" s="48">
        <v>6402185.0800000001</v>
      </c>
      <c r="I29" s="48">
        <v>6566334.2699999996</v>
      </c>
      <c r="J29" s="48">
        <v>6672507.8499999996</v>
      </c>
      <c r="K29" s="48">
        <v>7026262.4399999995</v>
      </c>
      <c r="L29" s="48">
        <v>7807521.8600000003</v>
      </c>
      <c r="M29" s="49">
        <v>8530209.0700000003</v>
      </c>
      <c r="N29" s="49">
        <v>9112615.3300000001</v>
      </c>
      <c r="O29" s="49">
        <v>9759282.1199999992</v>
      </c>
      <c r="P29" s="49">
        <f t="shared" ref="P29:R29" si="0">SUM(P16:P27)</f>
        <v>11699269.039999999</v>
      </c>
      <c r="Q29" s="49">
        <f t="shared" si="0"/>
        <v>2206986.6799999997</v>
      </c>
      <c r="R29" s="49">
        <f t="shared" si="0"/>
        <v>0</v>
      </c>
    </row>
    <row r="30" spans="1:18" s="112" customFormat="1">
      <c r="C30" s="1"/>
    </row>
    <row r="31" spans="1:18" s="112" customFormat="1" ht="18.75">
      <c r="A31" s="110" t="s">
        <v>249</v>
      </c>
      <c r="C31" s="111">
        <f>(C29-B29)/B29</f>
        <v>-8.8458108836115559E-2</v>
      </c>
      <c r="D31" s="111">
        <f t="shared" ref="D31:R31" si="1">(D29-C29)/C29</f>
        <v>-4.2304187416201289E-2</v>
      </c>
      <c r="E31" s="111">
        <f t="shared" si="1"/>
        <v>4.1325715470538664E-3</v>
      </c>
      <c r="F31" s="111">
        <f t="shared" si="1"/>
        <v>6.1463007124270511E-2</v>
      </c>
      <c r="G31" s="111">
        <f t="shared" si="1"/>
        <v>7.9640613258040727E-2</v>
      </c>
      <c r="H31" s="111">
        <f t="shared" si="1"/>
        <v>-1.5454442495603607E-2</v>
      </c>
      <c r="I31" s="111">
        <f t="shared" si="1"/>
        <v>2.5639557111960198E-2</v>
      </c>
      <c r="J31" s="111">
        <f t="shared" si="1"/>
        <v>1.6169383956750664E-2</v>
      </c>
      <c r="K31" s="111">
        <f t="shared" si="1"/>
        <v>5.301673642841797E-2</v>
      </c>
      <c r="L31" s="111">
        <f t="shared" si="1"/>
        <v>0.11119132350541705</v>
      </c>
      <c r="M31" s="111">
        <f t="shared" si="1"/>
        <v>9.2562944165743261E-2</v>
      </c>
      <c r="N31" s="111">
        <f t="shared" si="1"/>
        <v>6.8275731019099131E-2</v>
      </c>
      <c r="O31" s="342">
        <f t="shared" si="1"/>
        <v>7.0963907350624342E-2</v>
      </c>
      <c r="P31" s="342">
        <f t="shared" si="1"/>
        <v>0.19878377283758655</v>
      </c>
      <c r="Q31" s="109">
        <f t="shared" si="1"/>
        <v>-0.81135687430947401</v>
      </c>
      <c r="R31" s="109">
        <f t="shared" si="1"/>
        <v>-1</v>
      </c>
    </row>
  </sheetData>
  <sortState xmlns:xlrd2="http://schemas.microsoft.com/office/spreadsheetml/2017/richdata2" ref="F27">
    <sortCondition descending="1" ref="F27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48F0-F017-4F65-A543-98310D843627}">
  <sheetPr>
    <tabColor theme="9" tint="-0.249977111117893"/>
  </sheetPr>
  <dimension ref="A1:R42"/>
  <sheetViews>
    <sheetView showGridLines="0" workbookViewId="0"/>
  </sheetViews>
  <sheetFormatPr defaultRowHeight="15"/>
  <cols>
    <col min="1" max="1" width="30.42578125" style="112" customWidth="1"/>
    <col min="2" max="2" width="15.140625" style="112" customWidth="1"/>
    <col min="3" max="3" width="15.140625" style="1" customWidth="1"/>
    <col min="4" max="18" width="15.140625" style="112" customWidth="1"/>
    <col min="19" max="16384" width="9.140625" style="112"/>
  </cols>
  <sheetData>
    <row r="1" spans="1:5" ht="21">
      <c r="A1" s="40" t="s">
        <v>135</v>
      </c>
      <c r="C1" s="41" t="s">
        <v>311</v>
      </c>
    </row>
    <row r="2" spans="1:5" ht="21">
      <c r="A2" s="40" t="s">
        <v>136</v>
      </c>
      <c r="C2" s="138" t="s">
        <v>267</v>
      </c>
    </row>
    <row r="3" spans="1:5" ht="21">
      <c r="A3" s="40" t="s">
        <v>137</v>
      </c>
      <c r="C3" s="42" t="s">
        <v>493</v>
      </c>
    </row>
    <row r="4" spans="1:5" ht="21">
      <c r="A4" s="40" t="s">
        <v>142</v>
      </c>
      <c r="C4" s="43" t="s">
        <v>494</v>
      </c>
    </row>
    <row r="5" spans="1:5" ht="28.5" customHeight="1"/>
    <row r="6" spans="1:5" ht="21">
      <c r="A6" s="40" t="s">
        <v>141</v>
      </c>
      <c r="B6" s="2"/>
      <c r="C6" s="3"/>
    </row>
    <row r="7" spans="1:5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5">
      <c r="A8" s="27" t="s">
        <v>312</v>
      </c>
      <c r="B8" s="31">
        <f>636762352*C8</f>
        <v>388042977.30880004</v>
      </c>
      <c r="C8" s="32">
        <v>0.60940000000000005</v>
      </c>
      <c r="D8" s="47">
        <f>151250000+25550000+14450000+9000000+7000000+7000000+4000000+2350000+1500000+1250000+150000+9701074+7056673</f>
        <v>240257747</v>
      </c>
      <c r="E8" s="32">
        <f>D8/B8</f>
        <v>0.61915241622529271</v>
      </c>
    </row>
    <row r="9" spans="1:5">
      <c r="A9" s="27" t="s">
        <v>219</v>
      </c>
      <c r="B9" s="31">
        <f t="shared" ref="B9:B20" si="0">636762352*C9</f>
        <v>2833592.4663999998</v>
      </c>
      <c r="C9" s="32">
        <v>4.45E-3</v>
      </c>
      <c r="D9" s="33">
        <v>2200000</v>
      </c>
      <c r="E9" s="32">
        <f>D9/B9</f>
        <v>0.77639957971621754</v>
      </c>
    </row>
    <row r="10" spans="1:5">
      <c r="A10" s="27" t="s">
        <v>220</v>
      </c>
      <c r="B10" s="31">
        <f t="shared" si="0"/>
        <v>47190457.906719998</v>
      </c>
      <c r="C10" s="32">
        <v>7.4109999999999995E-2</v>
      </c>
      <c r="D10" s="33">
        <f>14000000+11111889</f>
        <v>25111889</v>
      </c>
      <c r="E10" s="32">
        <f t="shared" ref="E10:E19" si="1">D10/B10</f>
        <v>0.53213912544857989</v>
      </c>
    </row>
    <row r="11" spans="1:5" s="172" customFormat="1">
      <c r="A11" s="27" t="s">
        <v>221</v>
      </c>
      <c r="B11" s="31">
        <f t="shared" si="0"/>
        <v>25470494.080000002</v>
      </c>
      <c r="C11" s="32">
        <v>0.04</v>
      </c>
      <c r="D11" s="33">
        <v>25470494</v>
      </c>
      <c r="E11" s="32">
        <f t="shared" si="1"/>
        <v>0.99999999685911067</v>
      </c>
    </row>
    <row r="12" spans="1:5" s="172" customFormat="1">
      <c r="A12" s="27" t="s">
        <v>222</v>
      </c>
      <c r="B12" s="31">
        <f t="shared" si="0"/>
        <v>11468089.959520001</v>
      </c>
      <c r="C12" s="32">
        <v>1.8010000000000002E-2</v>
      </c>
      <c r="D12" s="33">
        <v>10919534</v>
      </c>
      <c r="E12" s="32">
        <f t="shared" si="1"/>
        <v>0.95216675475547452</v>
      </c>
    </row>
    <row r="13" spans="1:5" s="172" customFormat="1">
      <c r="A13" s="27" t="s">
        <v>223</v>
      </c>
      <c r="B13" s="31">
        <f t="shared" si="0"/>
        <v>20529218.22848</v>
      </c>
      <c r="C13" s="32">
        <v>3.2239999999999998E-2</v>
      </c>
      <c r="D13" s="33">
        <f>5920000+1109218</f>
        <v>7029218</v>
      </c>
      <c r="E13" s="32">
        <f t="shared" si="1"/>
        <v>0.34240066629758115</v>
      </c>
    </row>
    <row r="14" spans="1:5" s="172" customFormat="1">
      <c r="A14" s="27" t="s">
        <v>224</v>
      </c>
      <c r="B14" s="31">
        <f t="shared" si="0"/>
        <v>9449553.3036800008</v>
      </c>
      <c r="C14" s="32">
        <v>1.4840000000000001E-2</v>
      </c>
      <c r="D14" s="33">
        <v>7087166</v>
      </c>
      <c r="E14" s="32">
        <f t="shared" si="1"/>
        <v>0.75000010817865848</v>
      </c>
    </row>
    <row r="15" spans="1:5" s="172" customFormat="1">
      <c r="A15" s="27" t="s">
        <v>225</v>
      </c>
      <c r="B15" s="31">
        <f t="shared" si="0"/>
        <v>43987543.276160002</v>
      </c>
      <c r="C15" s="32">
        <v>6.9080000000000003E-2</v>
      </c>
      <c r="D15" s="33">
        <v>36787543</v>
      </c>
      <c r="E15" s="32">
        <f t="shared" si="1"/>
        <v>0.83631729030745394</v>
      </c>
    </row>
    <row r="16" spans="1:5" s="172" customFormat="1">
      <c r="A16" s="27" t="s">
        <v>227</v>
      </c>
      <c r="B16" s="31">
        <f t="shared" si="0"/>
        <v>687703.34016000002</v>
      </c>
      <c r="C16" s="32">
        <v>1.08E-3</v>
      </c>
      <c r="D16" s="33">
        <v>318500</v>
      </c>
      <c r="E16" s="32">
        <f t="shared" si="1"/>
        <v>0.46313574676821878</v>
      </c>
    </row>
    <row r="17" spans="1:18" s="172" customFormat="1">
      <c r="A17" s="27" t="s">
        <v>226</v>
      </c>
      <c r="B17" s="31">
        <f t="shared" si="0"/>
        <v>1872081.31488</v>
      </c>
      <c r="C17" s="32">
        <v>2.9399999999999999E-3</v>
      </c>
      <c r="D17" s="33">
        <v>1076000</v>
      </c>
      <c r="E17" s="32">
        <f t="shared" si="1"/>
        <v>0.57476135862665312</v>
      </c>
    </row>
    <row r="18" spans="1:18">
      <c r="A18" s="27" t="s">
        <v>228</v>
      </c>
      <c r="B18" s="31">
        <f t="shared" si="0"/>
        <v>5692655.4268800002</v>
      </c>
      <c r="C18" s="32">
        <v>8.94E-3</v>
      </c>
      <c r="D18" s="33">
        <v>4410238</v>
      </c>
      <c r="E18" s="32">
        <f t="shared" si="1"/>
        <v>0.77472421379579959</v>
      </c>
    </row>
    <row r="19" spans="1:18">
      <c r="A19" s="27" t="s">
        <v>229</v>
      </c>
      <c r="B19" s="31">
        <f t="shared" si="0"/>
        <v>47757176.399999999</v>
      </c>
      <c r="C19" s="32">
        <v>7.4999999999999997E-2</v>
      </c>
      <c r="D19" s="31">
        <f>10000000+500000+18039000+3240000</f>
        <v>31779000</v>
      </c>
      <c r="E19" s="32">
        <f t="shared" si="1"/>
        <v>0.66542878778737846</v>
      </c>
    </row>
    <row r="20" spans="1:18">
      <c r="A20" s="27" t="s">
        <v>230</v>
      </c>
      <c r="B20" s="31">
        <f t="shared" si="0"/>
        <v>31780808.98832</v>
      </c>
      <c r="C20" s="32">
        <v>4.9910000000000003E-2</v>
      </c>
      <c r="D20" s="33">
        <f>B20*0.85</f>
        <v>27013687.640071999</v>
      </c>
      <c r="E20" s="32">
        <v>0.85</v>
      </c>
    </row>
    <row r="21" spans="1:18">
      <c r="A21" s="44" t="s">
        <v>83</v>
      </c>
      <c r="B21" s="45">
        <f>SUM(B8:B20)</f>
        <v>636762352</v>
      </c>
      <c r="C21" s="46">
        <f>SUM(C8:C20)</f>
        <v>1</v>
      </c>
      <c r="D21" s="45">
        <f>SUM(D8:D20)</f>
        <v>419461016.64007199</v>
      </c>
      <c r="E21" s="46">
        <f>D21/B21</f>
        <v>0.65874029034943948</v>
      </c>
    </row>
    <row r="24" spans="1:18" ht="21">
      <c r="A24" s="40" t="s">
        <v>257</v>
      </c>
    </row>
    <row r="25" spans="1:18">
      <c r="A25" s="38" t="s">
        <v>140</v>
      </c>
      <c r="B25" s="38">
        <v>2007</v>
      </c>
      <c r="C25" s="39">
        <v>2008</v>
      </c>
      <c r="D25" s="38">
        <v>2009</v>
      </c>
      <c r="E25" s="39">
        <v>2010</v>
      </c>
      <c r="F25" s="38">
        <v>2011</v>
      </c>
      <c r="G25" s="39">
        <v>2012</v>
      </c>
      <c r="H25" s="38">
        <v>2013</v>
      </c>
      <c r="I25" s="39">
        <v>2014</v>
      </c>
      <c r="J25" s="38">
        <v>2015</v>
      </c>
      <c r="K25" s="39">
        <v>2016</v>
      </c>
      <c r="L25" s="38">
        <v>2017</v>
      </c>
      <c r="M25" s="38">
        <v>2018</v>
      </c>
      <c r="N25" s="38">
        <v>2019</v>
      </c>
      <c r="O25" s="39">
        <v>2020</v>
      </c>
      <c r="P25" s="38">
        <v>2021</v>
      </c>
      <c r="Q25" s="38">
        <v>2022</v>
      </c>
      <c r="R25" s="38">
        <v>2023</v>
      </c>
    </row>
    <row r="26" spans="1:18">
      <c r="A26" s="27" t="s">
        <v>123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9541403.7899999991</v>
      </c>
      <c r="O26" s="28">
        <f>'DK Raw Data'!AC25</f>
        <v>9846103.9900000002</v>
      </c>
      <c r="P26" s="28">
        <f>'DK Raw Data'!AC37</f>
        <v>10366312.99</v>
      </c>
      <c r="Q26" s="28">
        <f>'DK Raw Data'!AC49</f>
        <v>11694059.109999999</v>
      </c>
      <c r="R26" s="28">
        <v>0</v>
      </c>
    </row>
    <row r="27" spans="1:18">
      <c r="A27" s="27" t="s">
        <v>124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8004940.9100000001</v>
      </c>
      <c r="O27" s="28">
        <f>'DK Raw Data'!AC26</f>
        <v>7556403.9700000007</v>
      </c>
      <c r="P27" s="28">
        <f>'DK Raw Data'!AC38</f>
        <v>8291829.2700000005</v>
      </c>
      <c r="Q27" s="28">
        <f>'DK Raw Data'!AC50</f>
        <v>9578408.4399999995</v>
      </c>
      <c r="R27" s="28">
        <v>0</v>
      </c>
    </row>
    <row r="28" spans="1:18">
      <c r="A28" s="27" t="s">
        <v>125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7641619.1099999994</v>
      </c>
      <c r="O28" s="28">
        <f>'DK Raw Data'!AC27</f>
        <v>7359218.9500000002</v>
      </c>
      <c r="P28" s="28">
        <f>'DK Raw Data'!AC39</f>
        <v>8405721.8900000006</v>
      </c>
      <c r="Q28" s="28">
        <f>'DK Raw Data'!AC51</f>
        <v>0</v>
      </c>
      <c r="R28" s="28">
        <v>0</v>
      </c>
    </row>
    <row r="29" spans="1:18">
      <c r="A29" s="27" t="s">
        <v>126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8506598.5299999993</v>
      </c>
      <c r="O29" s="28">
        <f>'DK Raw Data'!AC28</f>
        <v>7186419.5899999999</v>
      </c>
      <c r="P29" s="28">
        <f>'DK Raw Data'!AC40</f>
        <v>9717172.9499999993</v>
      </c>
      <c r="Q29" s="28">
        <f>'DK Raw Data'!AC52</f>
        <v>0</v>
      </c>
      <c r="R29" s="28">
        <v>0</v>
      </c>
    </row>
    <row r="30" spans="1:18">
      <c r="A30" s="27" t="s">
        <v>127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7498633.9900000002</v>
      </c>
      <c r="N30" s="28">
        <v>8444226.2400000002</v>
      </c>
      <c r="O30" s="28">
        <f>'DK Raw Data'!AC29</f>
        <v>6601217.5299999993</v>
      </c>
      <c r="P30" s="28">
        <f>'DK Raw Data'!AC41</f>
        <v>9650844.9399999995</v>
      </c>
      <c r="Q30" s="28">
        <f>'DK Raw Data'!AC53</f>
        <v>0</v>
      </c>
      <c r="R30" s="28">
        <v>0</v>
      </c>
    </row>
    <row r="31" spans="1:18">
      <c r="A31" s="27" t="s">
        <v>128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7987962.7700000014</v>
      </c>
      <c r="N31" s="28">
        <v>8407474.709999999</v>
      </c>
      <c r="O31" s="28">
        <f>'DK Raw Data'!AC30</f>
        <v>7939461.54</v>
      </c>
      <c r="P31" s="28">
        <f>'DK Raw Data'!AC42</f>
        <v>9907825.8699999992</v>
      </c>
      <c r="Q31" s="28">
        <f>'DK Raw Data'!AC54</f>
        <v>0</v>
      </c>
      <c r="R31" s="28">
        <v>0</v>
      </c>
    </row>
    <row r="32" spans="1:18">
      <c r="A32" s="27" t="s">
        <v>129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8101039.5</v>
      </c>
      <c r="N32" s="28">
        <v>8391482.4699999988</v>
      </c>
      <c r="O32" s="28">
        <f>'DK Raw Data'!AC31</f>
        <v>8705303.0399999991</v>
      </c>
      <c r="P32" s="28">
        <f>'DK Raw Data'!AC43</f>
        <v>10429706.169999998</v>
      </c>
      <c r="Q32" s="28">
        <f>'DK Raw Data'!AC55</f>
        <v>0</v>
      </c>
      <c r="R32" s="28">
        <v>0</v>
      </c>
    </row>
    <row r="33" spans="1:18">
      <c r="A33" s="27" t="s">
        <v>130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8146758.3200000003</v>
      </c>
      <c r="N33" s="28">
        <v>8646120.5299999993</v>
      </c>
      <c r="O33" s="28">
        <f>'DK Raw Data'!AC32</f>
        <v>8510388.3499999996</v>
      </c>
      <c r="P33" s="28">
        <f>'DK Raw Data'!AC44</f>
        <v>10411495.460000001</v>
      </c>
      <c r="Q33" s="28">
        <f>'DK Raw Data'!AC56</f>
        <v>0</v>
      </c>
      <c r="R33" s="28">
        <v>0</v>
      </c>
    </row>
    <row r="34" spans="1:18">
      <c r="A34" s="27" t="s">
        <v>131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8162322.75</v>
      </c>
      <c r="N34" s="28">
        <v>8498301.3399999999</v>
      </c>
      <c r="O34" s="28">
        <f>'DK Raw Data'!AC33</f>
        <v>8607655.5300000012</v>
      </c>
      <c r="P34" s="28">
        <f>'DK Raw Data'!AC45</f>
        <v>10031528</v>
      </c>
      <c r="Q34" s="28">
        <f>'DK Raw Data'!AC57</f>
        <v>0</v>
      </c>
      <c r="R34" s="28">
        <v>0</v>
      </c>
    </row>
    <row r="35" spans="1:18">
      <c r="A35" s="27" t="s">
        <v>132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7435174.5700000003</v>
      </c>
      <c r="N35" s="28">
        <v>8632888</v>
      </c>
      <c r="O35" s="28">
        <f>'DK Raw Data'!AC34</f>
        <v>8666163.2599999998</v>
      </c>
      <c r="P35" s="28">
        <f>'DK Raw Data'!AC46</f>
        <v>10256412.850000001</v>
      </c>
      <c r="Q35" s="28">
        <f>'DK Raw Data'!AC58</f>
        <v>0</v>
      </c>
      <c r="R35" s="28">
        <v>0</v>
      </c>
    </row>
    <row r="36" spans="1:18">
      <c r="A36" s="27" t="s">
        <v>133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8897325.5800000001</v>
      </c>
      <c r="N36" s="28">
        <v>8546554.3399999999</v>
      </c>
      <c r="O36" s="28">
        <f>'DK Raw Data'!AC35</f>
        <v>8608177.9900000002</v>
      </c>
      <c r="P36" s="28">
        <f>'DK Raw Data'!AC47</f>
        <v>9900201.4700000007</v>
      </c>
      <c r="Q36" s="28">
        <f>'DK Raw Data'!AC59</f>
        <v>0</v>
      </c>
      <c r="R36" s="28">
        <v>0</v>
      </c>
    </row>
    <row r="37" spans="1:18">
      <c r="A37" s="27" t="s">
        <v>134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8196591.870000001</v>
      </c>
      <c r="N37" s="28">
        <v>8255449.3000000007</v>
      </c>
      <c r="O37" s="28">
        <f>'DK Raw Data'!AC36</f>
        <v>8827633.8499999996</v>
      </c>
      <c r="P37" s="28">
        <f>'DK Raw Data'!AC48</f>
        <v>10462739.58</v>
      </c>
      <c r="Q37" s="28">
        <f>'DK Raw Data'!AC60</f>
        <v>0</v>
      </c>
      <c r="R37" s="28">
        <v>0</v>
      </c>
    </row>
    <row r="38" spans="1:18">
      <c r="J38" s="29"/>
      <c r="K38" s="30"/>
      <c r="L38" s="29"/>
      <c r="M38" s="29"/>
    </row>
    <row r="39" spans="1:18">
      <c r="A39" s="44" t="s">
        <v>83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9">
        <v>64425809.349999994</v>
      </c>
      <c r="N39" s="49">
        <v>101517059.27</v>
      </c>
      <c r="O39" s="49">
        <v>98414147.590000004</v>
      </c>
      <c r="P39" s="49">
        <f t="shared" ref="P39:R39" si="2">SUM(P26:P37)</f>
        <v>117831791.43999998</v>
      </c>
      <c r="Q39" s="49">
        <f t="shared" si="2"/>
        <v>21272467.549999997</v>
      </c>
      <c r="R39" s="49">
        <f t="shared" si="2"/>
        <v>0</v>
      </c>
    </row>
    <row r="41" spans="1:18" ht="18.75">
      <c r="A41" s="110" t="s">
        <v>249</v>
      </c>
      <c r="C41" s="373" t="s">
        <v>250</v>
      </c>
      <c r="D41" s="373" t="s">
        <v>250</v>
      </c>
      <c r="E41" s="373" t="s">
        <v>250</v>
      </c>
      <c r="F41" s="373" t="s">
        <v>250</v>
      </c>
      <c r="G41" s="373" t="s">
        <v>250</v>
      </c>
      <c r="H41" s="373" t="s">
        <v>250</v>
      </c>
      <c r="I41" s="373" t="s">
        <v>250</v>
      </c>
      <c r="J41" s="373" t="s">
        <v>250</v>
      </c>
      <c r="K41" s="373" t="s">
        <v>250</v>
      </c>
      <c r="L41" s="373" t="s">
        <v>250</v>
      </c>
      <c r="M41" s="373" t="s">
        <v>250</v>
      </c>
      <c r="N41" s="373" t="s">
        <v>250</v>
      </c>
      <c r="O41" s="342">
        <f t="shared" ref="O41:R41" si="3">(O39-N39)/N39</f>
        <v>-3.0565421243609201E-2</v>
      </c>
      <c r="P41" s="342">
        <f t="shared" si="3"/>
        <v>0.19730541111726332</v>
      </c>
      <c r="Q41" s="109">
        <f t="shared" si="3"/>
        <v>-0.81946750286969927</v>
      </c>
      <c r="R41" s="109">
        <f t="shared" si="3"/>
        <v>-1</v>
      </c>
    </row>
    <row r="42" spans="1:18">
      <c r="O42" s="108"/>
      <c r="P42" s="108"/>
      <c r="Q42" s="108"/>
      <c r="R42" s="1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06DD-F2C7-4448-B4E2-E88E196D070C}">
  <dimension ref="A1:AN29"/>
  <sheetViews>
    <sheetView showGridLines="0" zoomScale="120" zoomScaleNormal="120" workbookViewId="0">
      <pane xSplit="1" topLeftCell="AE1" activePane="topRight" state="frozen"/>
      <selection activeCell="A2" sqref="A2"/>
      <selection pane="topRight" activeCell="AE15" sqref="AE15"/>
    </sheetView>
  </sheetViews>
  <sheetFormatPr defaultRowHeight="15"/>
  <cols>
    <col min="1" max="7" width="18.42578125" style="246" customWidth="1"/>
    <col min="8" max="9" width="14.140625" style="246" customWidth="1"/>
    <col min="10" max="10" width="16.140625" style="246" customWidth="1"/>
    <col min="11" max="24" width="15.140625" style="246" customWidth="1"/>
    <col min="25" max="25" width="17.5703125" style="246" customWidth="1"/>
    <col min="26" max="31" width="17.5703125" style="320" customWidth="1"/>
    <col min="32" max="33" width="17.5703125" style="344" customWidth="1"/>
    <col min="34" max="34" width="19.85546875" style="344" customWidth="1"/>
    <col min="35" max="36" width="17.5703125" style="344" customWidth="1"/>
    <col min="37" max="37" width="19.85546875" style="344" customWidth="1"/>
    <col min="38" max="38" width="2.140625" customWidth="1"/>
    <col min="39" max="39" width="19.85546875" style="246" customWidth="1"/>
    <col min="40" max="40" width="23.7109375" style="246" customWidth="1"/>
    <col min="41" max="16384" width="9.140625" style="246"/>
  </cols>
  <sheetData>
    <row r="1" spans="1:40" ht="23.25">
      <c r="A1" s="58" t="s">
        <v>211</v>
      </c>
      <c r="B1" s="58"/>
      <c r="C1" s="58"/>
      <c r="D1" s="58"/>
      <c r="E1" s="58"/>
      <c r="F1" s="58"/>
      <c r="G1" s="58"/>
    </row>
    <row r="2" spans="1:40" ht="15.75" thickBot="1"/>
    <row r="3" spans="1:40" ht="15.75" customHeight="1" thickBot="1">
      <c r="B3" s="445" t="s">
        <v>243</v>
      </c>
      <c r="C3" s="446"/>
      <c r="D3" s="447"/>
      <c r="E3" s="445" t="s">
        <v>243</v>
      </c>
      <c r="F3" s="446"/>
      <c r="G3" s="447"/>
      <c r="H3" s="445" t="s">
        <v>243</v>
      </c>
      <c r="I3" s="446"/>
      <c r="J3" s="447"/>
      <c r="K3" s="445" t="s">
        <v>243</v>
      </c>
      <c r="L3" s="446"/>
      <c r="M3" s="447"/>
      <c r="N3" s="445" t="s">
        <v>243</v>
      </c>
      <c r="O3" s="446"/>
      <c r="P3" s="447"/>
      <c r="Q3" s="445" t="s">
        <v>243</v>
      </c>
      <c r="R3" s="446"/>
      <c r="S3" s="447"/>
      <c r="T3" s="445" t="s">
        <v>243</v>
      </c>
      <c r="U3" s="446"/>
      <c r="V3" s="447"/>
      <c r="W3" s="445" t="s">
        <v>243</v>
      </c>
      <c r="X3" s="446"/>
      <c r="Y3" s="447"/>
      <c r="Z3" s="445" t="s">
        <v>243</v>
      </c>
      <c r="AA3" s="446"/>
      <c r="AB3" s="447"/>
      <c r="AC3" s="445" t="s">
        <v>243</v>
      </c>
      <c r="AD3" s="446"/>
      <c r="AE3" s="447"/>
      <c r="AF3" s="445" t="s">
        <v>243</v>
      </c>
      <c r="AG3" s="446"/>
      <c r="AH3" s="447"/>
      <c r="AI3" s="445" t="s">
        <v>243</v>
      </c>
      <c r="AJ3" s="446"/>
      <c r="AK3" s="447"/>
      <c r="AM3" s="450" t="s">
        <v>139</v>
      </c>
      <c r="AN3" s="448" t="s">
        <v>415</v>
      </c>
    </row>
    <row r="4" spans="1:40" ht="30" customHeight="1" thickBot="1">
      <c r="A4" s="65" t="s">
        <v>139</v>
      </c>
      <c r="B4" s="171" t="s">
        <v>274</v>
      </c>
      <c r="C4" s="247" t="s">
        <v>273</v>
      </c>
      <c r="D4" s="171" t="s">
        <v>275</v>
      </c>
      <c r="E4" s="171" t="s">
        <v>272</v>
      </c>
      <c r="F4" s="247" t="s">
        <v>276</v>
      </c>
      <c r="G4" s="171" t="s">
        <v>277</v>
      </c>
      <c r="H4" s="103" t="s">
        <v>244</v>
      </c>
      <c r="I4" s="104" t="s">
        <v>245</v>
      </c>
      <c r="J4" s="65" t="s">
        <v>258</v>
      </c>
      <c r="K4" s="103" t="s">
        <v>255</v>
      </c>
      <c r="L4" s="104" t="s">
        <v>254</v>
      </c>
      <c r="M4" s="65" t="s">
        <v>259</v>
      </c>
      <c r="N4" s="103" t="s">
        <v>256</v>
      </c>
      <c r="O4" s="104" t="s">
        <v>248</v>
      </c>
      <c r="P4" s="65" t="s">
        <v>260</v>
      </c>
      <c r="Q4" s="103" t="s">
        <v>269</v>
      </c>
      <c r="R4" s="104" t="s">
        <v>270</v>
      </c>
      <c r="S4" s="65" t="s">
        <v>271</v>
      </c>
      <c r="T4" s="103" t="s">
        <v>359</v>
      </c>
      <c r="U4" s="104" t="s">
        <v>360</v>
      </c>
      <c r="V4" s="65" t="s">
        <v>361</v>
      </c>
      <c r="W4" s="103" t="s">
        <v>363</v>
      </c>
      <c r="X4" s="104" t="s">
        <v>364</v>
      </c>
      <c r="Y4" s="65" t="s">
        <v>365</v>
      </c>
      <c r="Z4" s="103" t="s">
        <v>367</v>
      </c>
      <c r="AA4" s="104" t="s">
        <v>368</v>
      </c>
      <c r="AB4" s="65" t="s">
        <v>400</v>
      </c>
      <c r="AC4" s="103" t="s">
        <v>394</v>
      </c>
      <c r="AD4" s="104" t="s">
        <v>395</v>
      </c>
      <c r="AE4" s="65" t="s">
        <v>398</v>
      </c>
      <c r="AF4" s="103" t="s">
        <v>396</v>
      </c>
      <c r="AG4" s="104" t="s">
        <v>397</v>
      </c>
      <c r="AH4" s="65" t="s">
        <v>399</v>
      </c>
      <c r="AI4" s="103" t="s">
        <v>412</v>
      </c>
      <c r="AJ4" s="104" t="s">
        <v>413</v>
      </c>
      <c r="AK4" s="65" t="s">
        <v>414</v>
      </c>
      <c r="AM4" s="451"/>
      <c r="AN4" s="449"/>
    </row>
    <row r="5" spans="1:40">
      <c r="A5" s="243" t="s">
        <v>171</v>
      </c>
      <c r="B5" s="239">
        <f>'AT Raw Data'!$F30+'AT Raw Data'!$F31+'AT Raw Data'!$F32+'AT Raw Data'!$F33</f>
        <v>4762475.09</v>
      </c>
      <c r="C5" s="248">
        <f>'AT Raw Data'!$F70+'AT Raw Data'!$F71+'AT Raw Data'!$F72+'AT Raw Data'!$F73</f>
        <v>5039023.03</v>
      </c>
      <c r="D5" s="249">
        <f t="shared" ref="D5:D25" si="0">(C5-B5)/B5</f>
        <v>5.80681126460234E-2</v>
      </c>
      <c r="E5" s="239">
        <f>'AT Raw Data'!$F34+'AT Raw Data'!$F35+'AT Raw Data'!$F36+'AT Raw Data'!$F37</f>
        <v>4985272.2799999993</v>
      </c>
      <c r="F5" s="248">
        <f>'AT Raw Data'!$F74+'AT Raw Data'!$F75+'AT Raw Data'!$F76+'AT Raw Data'!$F77</f>
        <v>4587072.4799999995</v>
      </c>
      <c r="G5" s="250">
        <f t="shared" ref="G5:G25" si="1">(F5-E5)/E5</f>
        <v>-7.9875236022213789E-2</v>
      </c>
      <c r="H5" s="239">
        <f>'AT Raw Data'!$F38+'AT Raw Data'!$F39+'AT Raw Data'!$F40+'AT Raw Data'!$F41</f>
        <v>5154416.22</v>
      </c>
      <c r="I5" s="248">
        <f>'AT Raw Data'!$F78+'AT Raw Data'!$F79+'AT Raw Data'!$F80+'AT Raw Data'!$F81</f>
        <v>3963330.01</v>
      </c>
      <c r="J5" s="250">
        <f t="shared" ref="J5:J27" si="2">(I5-H5)/H5</f>
        <v>-0.23108071974831712</v>
      </c>
      <c r="K5" s="239">
        <f>'AT Raw Data'!$F42+'AT Raw Data'!$F43+'AT Raw Data'!$F44</f>
        <v>5159886.4399999995</v>
      </c>
      <c r="L5" s="248">
        <f>'AT Raw Data'!$F82+'AT Raw Data'!$F83+'AT Raw Data'!$F84+'AT Raw Data'!$F85</f>
        <v>3273657.04</v>
      </c>
      <c r="M5" s="250">
        <f t="shared" ref="M5:M25" si="3">(L5-K5)/K5</f>
        <v>-0.36555637840742861</v>
      </c>
      <c r="N5" s="239">
        <f>'AT Raw Data'!$F45+'AT Raw Data'!$F46</f>
        <v>4984622.84</v>
      </c>
      <c r="O5" s="248">
        <f>'AT Raw Data'!$F86+'AT Raw Data'!$F87+'AT Raw Data'!$F88+'AT Raw Data'!$F89</f>
        <v>3666436.1799999997</v>
      </c>
      <c r="P5" s="250">
        <f t="shared" ref="P5:P25" si="4">(O5-N5)/N5</f>
        <v>-0.26445063193587587</v>
      </c>
      <c r="Q5" s="239">
        <f>'AT Raw Data'!$F47+'AT Raw Data'!$F48</f>
        <v>4987653.4400000004</v>
      </c>
      <c r="R5" s="248">
        <f>'AT Raw Data'!$F90+'AT Raw Data'!$F91+'AT Raw Data'!$F92+'AT Raw Data'!$F93</f>
        <v>4215172.37</v>
      </c>
      <c r="S5" s="250">
        <f t="shared" ref="S5:S25" si="5">(R5-Q5)/Q5</f>
        <v>-0.15487865772807186</v>
      </c>
      <c r="T5" s="239">
        <f>'AT Raw Data'!$F49+'AT Raw Data'!$F50</f>
        <v>4954569.79</v>
      </c>
      <c r="U5" s="248">
        <f>'AT Raw Data'!$F94+'AT Raw Data'!$F95+'AT Raw Data'!$F96+'AT Raw Data'!$F97</f>
        <v>4590343</v>
      </c>
      <c r="V5" s="250">
        <f t="shared" ref="V5:V25" si="6">(U5-T5)/T5</f>
        <v>-7.351330295823727E-2</v>
      </c>
      <c r="W5" s="239">
        <f>'AT Raw Data'!$F51+'AT Raw Data'!$F52+'AT Raw Data'!$F53</f>
        <v>5004881.1500000004</v>
      </c>
      <c r="X5" s="248">
        <f>'AT Raw Data'!$F98+'AT Raw Data'!$F99+'AT Raw Data'!$F100+'AT Raw Data'!$F101</f>
        <v>4398355.7</v>
      </c>
      <c r="Y5" s="250">
        <f t="shared" ref="Y5:Y25" si="7">(X5-W5)/W5</f>
        <v>-0.12118678382602555</v>
      </c>
      <c r="Z5" s="239">
        <f>'AT Raw Data'!$F54+'AT Raw Data'!$F55+'AT Raw Data'!$F56+'AT Raw Data'!F57</f>
        <v>5426388.4100000001</v>
      </c>
      <c r="AA5" s="248">
        <f>'AT Raw Data'!$F102+'AT Raw Data'!$F103+'AT Raw Data'!$F104+'AT Raw Data'!$F105</f>
        <v>4622096.92</v>
      </c>
      <c r="AB5" s="250">
        <f t="shared" ref="AB5:AB25" si="8">(AA5-Z5)/Z5</f>
        <v>-0.14821856255586396</v>
      </c>
      <c r="AC5" s="239">
        <f>'AT Raw Data'!$F58+'AT Raw Data'!$F59+'AT Raw Data'!$F60+'AT Raw Data'!F61</f>
        <v>5547002.9800000004</v>
      </c>
      <c r="AD5" s="248">
        <f>'AT Raw Data'!$F106+'AT Raw Data'!$F107+'AT Raw Data'!$F108+'AT Raw Data'!$F109</f>
        <v>4742153.8600000003</v>
      </c>
      <c r="AE5" s="250">
        <f t="shared" ref="AE5:AE25" si="9">(AD5-AC5)/AC5</f>
        <v>-0.14509621193677455</v>
      </c>
      <c r="AF5" s="239">
        <f>'AT Raw Data'!$F62+'AT Raw Data'!$F63+'AT Raw Data'!$F64+'AT Raw Data'!I65</f>
        <v>5220968.95</v>
      </c>
      <c r="AG5" s="248">
        <f>'AT Raw Data'!$F110+'AT Raw Data'!$F111+'AT Raw Data'!$F112+'AT Raw Data'!$F113</f>
        <v>4693791.3899999997</v>
      </c>
      <c r="AH5" s="250">
        <f t="shared" ref="AH5:AH25" si="10">(AG5-AF5)/AF5</f>
        <v>-0.10097312683692565</v>
      </c>
      <c r="AI5" s="239">
        <f>'AT Raw Data'!$F66+'AT Raw Data'!$F67+'AT Raw Data'!$F68+'AT Raw Data'!L69</f>
        <v>6323579.709999999</v>
      </c>
      <c r="AJ5" s="248">
        <f>'AT Raw Data'!$F114+'AT Raw Data'!$F115+'AT Raw Data'!$F116+'AT Raw Data'!$F117</f>
        <v>5609540.3799999999</v>
      </c>
      <c r="AK5" s="250">
        <f t="shared" ref="AK5:AK25" si="11">(AJ5-AI5)/AI5</f>
        <v>-0.11291694937771241</v>
      </c>
      <c r="AM5" s="380" t="s">
        <v>381</v>
      </c>
      <c r="AN5" s="295">
        <f>((C5+F5+I5+L5+O5+R5+U5+X5+AA5+AD5+AG5+AJ5)-(B5+E5+H5+K5+N5+Q5+T5+W5+Z5+AC5+AF5+AI5))/(B5+E5+H5+K5+N5+Q5+T5+W5+Z5+AC5+AF5+AI5)</f>
        <v>-0.145744595309654</v>
      </c>
    </row>
    <row r="6" spans="1:40">
      <c r="A6" s="129" t="s">
        <v>145</v>
      </c>
      <c r="B6" s="244">
        <f>'BA Raw Data'!$F148</f>
        <v>892586.43</v>
      </c>
      <c r="C6" s="238">
        <f>'BA Raw Data'!$F160</f>
        <v>1019987.95</v>
      </c>
      <c r="D6" s="250">
        <f t="shared" si="0"/>
        <v>0.14273297881080255</v>
      </c>
      <c r="E6" s="244">
        <f>'BA Raw Data'!$F149</f>
        <v>901255.24</v>
      </c>
      <c r="F6" s="238">
        <f>'BA Raw Data'!$F161</f>
        <v>949212.89</v>
      </c>
      <c r="G6" s="250">
        <f t="shared" si="1"/>
        <v>5.3212062323210484E-2</v>
      </c>
      <c r="H6" s="244">
        <f>'BA Raw Data'!$F150</f>
        <v>986698.58</v>
      </c>
      <c r="I6" s="238">
        <f>'BA Raw Data'!$F162</f>
        <v>1037141.44</v>
      </c>
      <c r="J6" s="250">
        <f t="shared" si="2"/>
        <v>5.1122866721871628E-2</v>
      </c>
      <c r="K6" s="244">
        <f>'BA Raw Data'!$F151</f>
        <v>1062711.31</v>
      </c>
      <c r="L6" s="238">
        <f>'BA Raw Data'!$F163</f>
        <v>1115873.1599999999</v>
      </c>
      <c r="M6" s="250">
        <f t="shared" si="3"/>
        <v>5.00247334339557E-2</v>
      </c>
      <c r="N6" s="244">
        <f>'BA Raw Data'!$F152</f>
        <v>1048425.24</v>
      </c>
      <c r="O6" s="238">
        <f>'BA Raw Data'!$F164</f>
        <v>1176007.8400000001</v>
      </c>
      <c r="P6" s="250">
        <f t="shared" si="4"/>
        <v>0.12168974489778603</v>
      </c>
      <c r="Q6" s="244">
        <f>'BA Raw Data'!$F153</f>
        <v>1022580.76</v>
      </c>
      <c r="R6" s="238">
        <f>'BA Raw Data'!$F165</f>
        <v>1204081.81</v>
      </c>
      <c r="S6" s="250">
        <f t="shared" si="5"/>
        <v>0.17749312044556759</v>
      </c>
      <c r="T6" s="244">
        <f>'BA Raw Data'!$F154</f>
        <v>1094362.1499999999</v>
      </c>
      <c r="U6" s="238">
        <f>'BA Raw Data'!$F166</f>
        <v>1271913.02</v>
      </c>
      <c r="V6" s="250">
        <f t="shared" si="6"/>
        <v>0.16224142072165063</v>
      </c>
      <c r="W6" s="244">
        <f>'BA Raw Data'!$F155</f>
        <v>1014985.31</v>
      </c>
      <c r="X6" s="238">
        <f>'BA Raw Data'!$F167</f>
        <v>1196849.3500000001</v>
      </c>
      <c r="Y6" s="250">
        <f t="shared" si="7"/>
        <v>0.17917898732938314</v>
      </c>
      <c r="Z6" s="244">
        <f>'BA Raw Data'!$F156</f>
        <v>1100860.67</v>
      </c>
      <c r="AA6" s="238">
        <f>'BA Raw Data'!$F168</f>
        <v>1203097.26</v>
      </c>
      <c r="AB6" s="250">
        <f t="shared" si="8"/>
        <v>9.2869690766589102E-2</v>
      </c>
      <c r="AC6" s="244">
        <f>'BA Raw Data'!$F157</f>
        <v>1069092.77</v>
      </c>
      <c r="AD6" s="238">
        <f>'BA Raw Data'!$F169</f>
        <v>1194608.02</v>
      </c>
      <c r="AE6" s="250">
        <f t="shared" si="9"/>
        <v>0.11740351588010459</v>
      </c>
      <c r="AF6" s="244">
        <f>'BA Raw Data'!$F158</f>
        <v>1061882.32</v>
      </c>
      <c r="AG6" s="238">
        <f>'BA Raw Data'!$F170</f>
        <v>1214258.54</v>
      </c>
      <c r="AH6" s="250">
        <f t="shared" si="10"/>
        <v>0.14349633394404754</v>
      </c>
      <c r="AI6" s="244">
        <f>'BA Raw Data'!$F159</f>
        <v>1159959.94</v>
      </c>
      <c r="AJ6" s="238">
        <f>'BA Raw Data'!$F171</f>
        <v>1417720.91</v>
      </c>
      <c r="AK6" s="250">
        <f t="shared" si="11"/>
        <v>0.22221540685275734</v>
      </c>
      <c r="AM6" s="381" t="s">
        <v>372</v>
      </c>
      <c r="AN6" s="296">
        <f t="shared" ref="AN6:AN27" si="12">((C6+F6+I6+L6+O6+R6+U6+X6+AA6+AD6+AG6+AJ6)-(B6+E6+H6+K6+N6+Q6+T6+W6+Z6+AC6+AF6+AI6))/(B6+E6+H6+K6+N6+Q6+T6+W6+Z6+AC6+AF6+AI6)</f>
        <v>0.12769233194754256</v>
      </c>
    </row>
    <row r="7" spans="1:40">
      <c r="A7" s="129" t="s">
        <v>146</v>
      </c>
      <c r="B7" s="244">
        <f>'CA Raw Data'!$F148</f>
        <v>1506241.68</v>
      </c>
      <c r="C7" s="238">
        <f>'CA Raw Data'!$F160</f>
        <v>1544857.33</v>
      </c>
      <c r="D7" s="250">
        <f t="shared" si="0"/>
        <v>2.5637087668427913E-2</v>
      </c>
      <c r="E7" s="244">
        <f>'CA Raw Data'!$F149</f>
        <v>1457618.66</v>
      </c>
      <c r="F7" s="238">
        <f>'CA Raw Data'!$F161</f>
        <v>1536490.33</v>
      </c>
      <c r="G7" s="250">
        <f t="shared" si="1"/>
        <v>5.4109948071054584E-2</v>
      </c>
      <c r="H7" s="244">
        <f>'CA Raw Data'!$F150</f>
        <v>1636107.01</v>
      </c>
      <c r="I7" s="238">
        <f>'CA Raw Data'!$F162</f>
        <v>1605216.54</v>
      </c>
      <c r="J7" s="250">
        <f t="shared" si="2"/>
        <v>-1.8880470416174043E-2</v>
      </c>
      <c r="K7" s="244">
        <f>'CA Raw Data'!$F151</f>
        <v>1711463.11</v>
      </c>
      <c r="L7" s="238">
        <f>'CA Raw Data'!$F163</f>
        <v>1604885.03</v>
      </c>
      <c r="M7" s="250">
        <f t="shared" si="3"/>
        <v>-6.2273080487256348E-2</v>
      </c>
      <c r="N7" s="244">
        <f>'CA Raw Data'!$F152</f>
        <v>1654531.41</v>
      </c>
      <c r="O7" s="238">
        <f>'CA Raw Data'!$F164</f>
        <v>1815814.63</v>
      </c>
      <c r="P7" s="250">
        <f t="shared" si="4"/>
        <v>9.7479696683425293E-2</v>
      </c>
      <c r="Q7" s="244">
        <f>'CA Raw Data'!$F153</f>
        <v>1640480.53</v>
      </c>
      <c r="R7" s="238">
        <f>'CA Raw Data'!$F165</f>
        <v>1762931.58</v>
      </c>
      <c r="S7" s="250">
        <f t="shared" si="5"/>
        <v>7.4643403417899781E-2</v>
      </c>
      <c r="T7" s="244">
        <f>'CA Raw Data'!$F154</f>
        <v>1671643.86</v>
      </c>
      <c r="U7" s="238">
        <f>'CA Raw Data'!$F166</f>
        <v>1746511.76</v>
      </c>
      <c r="V7" s="250">
        <f t="shared" si="6"/>
        <v>4.4786991889528373E-2</v>
      </c>
      <c r="W7" s="244">
        <f>'CA Raw Data'!$F155</f>
        <v>1661616.73</v>
      </c>
      <c r="X7" s="238">
        <f>'CA Raw Data'!$F167</f>
        <v>1764001.18</v>
      </c>
      <c r="Y7" s="250">
        <f t="shared" si="7"/>
        <v>6.1617368284441837E-2</v>
      </c>
      <c r="Z7" s="244">
        <f>'CA Raw Data'!$F156</f>
        <v>1615358.56</v>
      </c>
      <c r="AA7" s="238">
        <f>'CA Raw Data'!$F168</f>
        <v>1763620.39</v>
      </c>
      <c r="AB7" s="250">
        <f t="shared" si="8"/>
        <v>9.178261326698875E-2</v>
      </c>
      <c r="AC7" s="244">
        <f>'CA Raw Data'!$F157</f>
        <v>1609897.91</v>
      </c>
      <c r="AD7" s="238">
        <f>'CA Raw Data'!$F169</f>
        <v>1926538.06</v>
      </c>
      <c r="AE7" s="250">
        <f t="shared" si="9"/>
        <v>0.1966833723015394</v>
      </c>
      <c r="AF7" s="244">
        <f>'CA Raw Data'!$F158</f>
        <v>1638284.72</v>
      </c>
      <c r="AG7" s="238">
        <f>'CA Raw Data'!$F170</f>
        <v>1882623.36</v>
      </c>
      <c r="AH7" s="250">
        <f t="shared" si="10"/>
        <v>0.14914296460019486</v>
      </c>
      <c r="AI7" s="244">
        <f>'CA Raw Data'!$F159</f>
        <v>1884217.23</v>
      </c>
      <c r="AJ7" s="238">
        <f>'CA Raw Data'!$F171</f>
        <v>2131997.56</v>
      </c>
      <c r="AK7" s="250">
        <f t="shared" si="11"/>
        <v>0.1315030592305963</v>
      </c>
      <c r="AM7" s="381" t="s">
        <v>373</v>
      </c>
      <c r="AN7" s="296">
        <f t="shared" si="12"/>
        <v>7.1011000904864743E-2</v>
      </c>
    </row>
    <row r="8" spans="1:40">
      <c r="A8" s="129" t="s">
        <v>147</v>
      </c>
      <c r="B8" s="244">
        <f>'CH Raw Data'!$F148</f>
        <v>3274810.62</v>
      </c>
      <c r="C8" s="238">
        <f>'CH Raw Data'!$F160</f>
        <v>3489592.1</v>
      </c>
      <c r="D8" s="250">
        <f t="shared" si="0"/>
        <v>6.5585923866339477E-2</v>
      </c>
      <c r="E8" s="244">
        <f>'CH Raw Data'!$F149</f>
        <v>3117446.68</v>
      </c>
      <c r="F8" s="238">
        <f>'CH Raw Data'!$F161</f>
        <v>3271267.94</v>
      </c>
      <c r="G8" s="250">
        <f t="shared" si="1"/>
        <v>4.9342066052593968E-2</v>
      </c>
      <c r="H8" s="244">
        <f>'CH Raw Data'!$F150</f>
        <v>3543788.88</v>
      </c>
      <c r="I8" s="238">
        <f>'CH Raw Data'!$F162</f>
        <v>3496941.47</v>
      </c>
      <c r="J8" s="250">
        <f t="shared" si="2"/>
        <v>-1.3219582651887458E-2</v>
      </c>
      <c r="K8" s="244">
        <f>'CH Raw Data'!$F151</f>
        <v>3705655.06</v>
      </c>
      <c r="L8" s="238">
        <f>'CH Raw Data'!$F163</f>
        <v>3597615.69</v>
      </c>
      <c r="M8" s="250">
        <f t="shared" si="3"/>
        <v>-2.9155268974225601E-2</v>
      </c>
      <c r="N8" s="244">
        <f>'CH Raw Data'!$F152</f>
        <v>3753062.47</v>
      </c>
      <c r="O8" s="238">
        <f>'CH Raw Data'!$F164</f>
        <v>4041621.91</v>
      </c>
      <c r="P8" s="250">
        <f t="shared" si="4"/>
        <v>7.6886394059942187E-2</v>
      </c>
      <c r="Q8" s="244">
        <f>'CH Raw Data'!$F153</f>
        <v>3578155.64</v>
      </c>
      <c r="R8" s="238">
        <f>'CH Raw Data'!$F165</f>
        <v>4146940.78</v>
      </c>
      <c r="S8" s="250">
        <f t="shared" si="5"/>
        <v>0.15896042465050506</v>
      </c>
      <c r="T8" s="244">
        <f>'CH Raw Data'!$F154</f>
        <v>3860365.62</v>
      </c>
      <c r="U8" s="238">
        <f>'CH Raw Data'!$F166</f>
        <v>4057235.69</v>
      </c>
      <c r="V8" s="250">
        <f t="shared" si="6"/>
        <v>5.0997778288161169E-2</v>
      </c>
      <c r="W8" s="244">
        <f>'CH Raw Data'!$F155</f>
        <v>3624190.27</v>
      </c>
      <c r="X8" s="238">
        <f>'CH Raw Data'!$F167</f>
        <v>4039107.65</v>
      </c>
      <c r="Y8" s="250">
        <f t="shared" si="7"/>
        <v>0.11448553996586937</v>
      </c>
      <c r="Z8" s="244">
        <f>'CH Raw Data'!$F156</f>
        <v>3576891.55</v>
      </c>
      <c r="AA8" s="238">
        <f>'CH Raw Data'!$F168</f>
        <v>4008237.67</v>
      </c>
      <c r="AB8" s="250">
        <f t="shared" si="8"/>
        <v>0.12059245128636907</v>
      </c>
      <c r="AC8" s="244">
        <f>'CH Raw Data'!$F157</f>
        <v>3671763.58</v>
      </c>
      <c r="AD8" s="238">
        <f>'CH Raw Data'!$F169</f>
        <v>4463143.0999999996</v>
      </c>
      <c r="AE8" s="250">
        <f t="shared" si="9"/>
        <v>0.21553117534871336</v>
      </c>
      <c r="AF8" s="244">
        <f>'CH Raw Data'!$F158</f>
        <v>3754020</v>
      </c>
      <c r="AG8" s="238">
        <f>'CH Raw Data'!$F170</f>
        <v>4408545.4000000004</v>
      </c>
      <c r="AH8" s="250">
        <f t="shared" si="10"/>
        <v>0.17435320003622792</v>
      </c>
      <c r="AI8" s="244">
        <f>'CH Raw Data'!$F159</f>
        <v>4457427.2</v>
      </c>
      <c r="AJ8" s="238">
        <f>'CH Raw Data'!$F171</f>
        <v>5261024.66</v>
      </c>
      <c r="AK8" s="250">
        <f t="shared" si="11"/>
        <v>0.18028280080491274</v>
      </c>
      <c r="AM8" s="381" t="s">
        <v>374</v>
      </c>
      <c r="AN8" s="296">
        <f t="shared" si="12"/>
        <v>9.9361047021428284E-2</v>
      </c>
    </row>
    <row r="9" spans="1:40">
      <c r="A9" s="129" t="s">
        <v>148</v>
      </c>
      <c r="B9" s="244">
        <f>'CL Raw Data'!$F148</f>
        <v>4066156.02</v>
      </c>
      <c r="C9" s="238">
        <f>'CL Raw Data'!$F160</f>
        <v>3774933.95</v>
      </c>
      <c r="D9" s="250">
        <f t="shared" si="0"/>
        <v>-7.1620977790222584E-2</v>
      </c>
      <c r="E9" s="244">
        <f>'CL Raw Data'!$F149</f>
        <v>3903819.28</v>
      </c>
      <c r="F9" s="238">
        <f>'CL Raw Data'!$F161</f>
        <v>3562988.68</v>
      </c>
      <c r="G9" s="250">
        <f t="shared" si="1"/>
        <v>-8.7306961607095612E-2</v>
      </c>
      <c r="H9" s="244">
        <f>'CL Raw Data'!$F150</f>
        <v>4267422.4000000004</v>
      </c>
      <c r="I9" s="238">
        <f>'CL Raw Data'!$F162</f>
        <v>3767629.81</v>
      </c>
      <c r="J9" s="250">
        <f t="shared" si="2"/>
        <v>-0.11711814373004188</v>
      </c>
      <c r="K9" s="244">
        <f>'CL Raw Data'!$F151</f>
        <v>4420771.43</v>
      </c>
      <c r="L9" s="238">
        <f>'CL Raw Data'!$F163</f>
        <v>3665244.99</v>
      </c>
      <c r="M9" s="250">
        <f t="shared" si="3"/>
        <v>-0.17090375559181523</v>
      </c>
      <c r="N9" s="244">
        <f>'CL Raw Data'!$F152</f>
        <v>4351560.5599999996</v>
      </c>
      <c r="O9" s="238">
        <f>'CL Raw Data'!$F164</f>
        <v>4099028.4</v>
      </c>
      <c r="P9" s="250">
        <f t="shared" si="4"/>
        <v>-5.8032550970633784E-2</v>
      </c>
      <c r="Q9" s="244">
        <f>'CL Raw Data'!$F153</f>
        <v>4303367.05</v>
      </c>
      <c r="R9" s="238">
        <f>'CL Raw Data'!$F165</f>
        <v>4264244.16</v>
      </c>
      <c r="S9" s="250">
        <f t="shared" si="5"/>
        <v>-9.0912277631534279E-3</v>
      </c>
      <c r="T9" s="244">
        <f>'CL Raw Data'!$F154</f>
        <v>4532285.87</v>
      </c>
      <c r="U9" s="238">
        <f>'CL Raw Data'!$F166</f>
        <v>4204150.9800000004</v>
      </c>
      <c r="V9" s="250">
        <f t="shared" si="6"/>
        <v>-7.2399424796212086E-2</v>
      </c>
      <c r="W9" s="244">
        <f>'CL Raw Data'!$F155</f>
        <v>4132382.25</v>
      </c>
      <c r="X9" s="238">
        <f>'CL Raw Data'!$F167</f>
        <v>4068247.77</v>
      </c>
      <c r="Y9" s="250">
        <f t="shared" si="7"/>
        <v>-1.5519977610977296E-2</v>
      </c>
      <c r="Z9" s="244">
        <f>'CL Raw Data'!$F156</f>
        <v>4147396.09</v>
      </c>
      <c r="AA9" s="238">
        <f>'CL Raw Data'!$F168</f>
        <v>4131568.34</v>
      </c>
      <c r="AB9" s="250">
        <f t="shared" si="8"/>
        <v>-3.8163101995883882E-3</v>
      </c>
      <c r="AC9" s="244">
        <f>'CL Raw Data'!$F157</f>
        <v>4243545.54</v>
      </c>
      <c r="AD9" s="238">
        <f>'CL Raw Data'!$F169</f>
        <v>6150573.3700000001</v>
      </c>
      <c r="AE9" s="250">
        <f t="shared" si="9"/>
        <v>0.44939492507484674</v>
      </c>
      <c r="AF9" s="244">
        <f>'CL Raw Data'!$F158</f>
        <v>4009862.68</v>
      </c>
      <c r="AG9" s="238">
        <f>'CL Raw Data'!$F170</f>
        <v>4418622.41</v>
      </c>
      <c r="AH9" s="250">
        <f t="shared" si="10"/>
        <v>0.10193858558767403</v>
      </c>
      <c r="AI9" s="244">
        <f>'CL Raw Data'!$F159</f>
        <v>4643910.4400000004</v>
      </c>
      <c r="AJ9" s="238">
        <f>'CL Raw Data'!$F171</f>
        <v>4814189.08</v>
      </c>
      <c r="AK9" s="250">
        <f t="shared" si="11"/>
        <v>3.6667080943964037E-2</v>
      </c>
      <c r="AM9" s="381" t="s">
        <v>375</v>
      </c>
      <c r="AN9" s="296">
        <f t="shared" si="12"/>
        <v>-1.9806499169082972E-3</v>
      </c>
    </row>
    <row r="10" spans="1:40">
      <c r="A10" s="129" t="s">
        <v>149</v>
      </c>
      <c r="B10" s="244">
        <f>'CO Raw Data'!$F148</f>
        <v>12508020.83</v>
      </c>
      <c r="C10" s="238">
        <f>'CO Raw Data'!$F160</f>
        <v>12251403.84</v>
      </c>
      <c r="D10" s="250">
        <f t="shared" si="0"/>
        <v>-2.0516194647239024E-2</v>
      </c>
      <c r="E10" s="244">
        <f>'CO Raw Data'!$F149</f>
        <v>11444148.51</v>
      </c>
      <c r="F10" s="238">
        <f>'CO Raw Data'!$F161</f>
        <v>11596711.390000001</v>
      </c>
      <c r="G10" s="250">
        <f t="shared" si="1"/>
        <v>1.333108180715149E-2</v>
      </c>
      <c r="H10" s="244">
        <f>'CO Raw Data'!$F150</f>
        <v>12650862.35</v>
      </c>
      <c r="I10" s="238">
        <f>'CO Raw Data'!$F162</f>
        <v>11689832.67</v>
      </c>
      <c r="J10" s="250">
        <f t="shared" si="2"/>
        <v>-7.5965547123354779E-2</v>
      </c>
      <c r="K10" s="244">
        <f>'CO Raw Data'!$F151</f>
        <v>13637395.26</v>
      </c>
      <c r="L10" s="238">
        <f>'CO Raw Data'!$F163</f>
        <v>11271999.449999999</v>
      </c>
      <c r="M10" s="250">
        <f t="shared" si="3"/>
        <v>-0.17344923754890129</v>
      </c>
      <c r="N10" s="244">
        <f>'CO Raw Data'!$F152</f>
        <v>13247869.66</v>
      </c>
      <c r="O10" s="238">
        <f>'CO Raw Data'!$F164</f>
        <v>12708532.41</v>
      </c>
      <c r="P10" s="250">
        <f t="shared" si="4"/>
        <v>-4.0711243682329527E-2</v>
      </c>
      <c r="Q10" s="244">
        <f>'CO Raw Data'!$F153</f>
        <v>13305558.17</v>
      </c>
      <c r="R10" s="238">
        <f>'CO Raw Data'!$F165</f>
        <v>13528698.84</v>
      </c>
      <c r="S10" s="250">
        <f t="shared" si="5"/>
        <v>1.6770485472989361E-2</v>
      </c>
      <c r="T10" s="244">
        <f>'CO Raw Data'!$F154</f>
        <v>13995918.09</v>
      </c>
      <c r="U10" s="238">
        <f>'CO Raw Data'!$F166</f>
        <v>13245638.23</v>
      </c>
      <c r="V10" s="250">
        <f t="shared" si="6"/>
        <v>-5.36070485105275E-2</v>
      </c>
      <c r="W10" s="244">
        <f>'CO Raw Data'!$F155</f>
        <v>13197437.74</v>
      </c>
      <c r="X10" s="238">
        <f>'CO Raw Data'!$F167</f>
        <v>13495579.68</v>
      </c>
      <c r="Y10" s="250">
        <f t="shared" si="7"/>
        <v>2.2590895738523822E-2</v>
      </c>
      <c r="Z10" s="244">
        <f>'CO Raw Data'!$F156</f>
        <v>13048467.84</v>
      </c>
      <c r="AA10" s="238">
        <f>'CO Raw Data'!$F168</f>
        <v>13257991.27</v>
      </c>
      <c r="AB10" s="250">
        <f t="shared" si="8"/>
        <v>1.6057320489207699E-2</v>
      </c>
      <c r="AC10" s="244">
        <f>'CO Raw Data'!$F157</f>
        <v>13093164.18</v>
      </c>
      <c r="AD10" s="238">
        <f>'CO Raw Data'!$F169</f>
        <v>13887139.039999999</v>
      </c>
      <c r="AE10" s="250">
        <f t="shared" si="9"/>
        <v>6.0640411216473372E-2</v>
      </c>
      <c r="AF10" s="244">
        <f>'CO Raw Data'!$F158</f>
        <v>12946973.390000001</v>
      </c>
      <c r="AG10" s="238">
        <f>'CO Raw Data'!$F170</f>
        <v>14310161.01</v>
      </c>
      <c r="AH10" s="250">
        <f t="shared" si="10"/>
        <v>0.10529006115459384</v>
      </c>
      <c r="AI10" s="244">
        <f>'CO Raw Data'!$F159</f>
        <v>15323691.529999999</v>
      </c>
      <c r="AJ10" s="238">
        <f>'CO Raw Data'!$F171</f>
        <v>16839322.199999999</v>
      </c>
      <c r="AK10" s="250">
        <f t="shared" si="11"/>
        <v>9.8907672934603896E-2</v>
      </c>
      <c r="AM10" s="381" t="s">
        <v>376</v>
      </c>
      <c r="AN10" s="296">
        <f t="shared" si="12"/>
        <v>-1.9980966159260688E-3</v>
      </c>
    </row>
    <row r="11" spans="1:40">
      <c r="A11" s="129" t="s">
        <v>150</v>
      </c>
      <c r="B11" s="244">
        <f>'CW Raw Data'!$F148</f>
        <v>1865999.38</v>
      </c>
      <c r="C11" s="238">
        <f>'CW Raw Data'!$F160</f>
        <v>1987364.39</v>
      </c>
      <c r="D11" s="250">
        <f t="shared" si="0"/>
        <v>6.5040219895464282E-2</v>
      </c>
      <c r="E11" s="244">
        <f>'CW Raw Data'!$F149</f>
        <v>1799965.03</v>
      </c>
      <c r="F11" s="238">
        <f>'CW Raw Data'!$F161</f>
        <v>1920299.44</v>
      </c>
      <c r="G11" s="250">
        <f t="shared" si="1"/>
        <v>6.6853748819775641E-2</v>
      </c>
      <c r="H11" s="244">
        <f>'CW Raw Data'!$F150</f>
        <v>2165541.44</v>
      </c>
      <c r="I11" s="238">
        <f>'CW Raw Data'!$F162</f>
        <v>2397594.56</v>
      </c>
      <c r="J11" s="250">
        <f t="shared" si="2"/>
        <v>0.10715709046879293</v>
      </c>
      <c r="K11" s="244">
        <f>'CW Raw Data'!$F151</f>
        <v>2126264.71</v>
      </c>
      <c r="L11" s="238">
        <f>'CW Raw Data'!$F163</f>
        <v>2058495.51</v>
      </c>
      <c r="M11" s="250">
        <f t="shared" si="3"/>
        <v>-3.1872419121323776E-2</v>
      </c>
      <c r="N11" s="244">
        <f>'CW Raw Data'!$F152</f>
        <v>2142551.23</v>
      </c>
      <c r="O11" s="238">
        <f>'CW Raw Data'!$F164</f>
        <v>2346594.62</v>
      </c>
      <c r="P11" s="250">
        <f t="shared" si="4"/>
        <v>9.5233844186773609E-2</v>
      </c>
      <c r="Q11" s="244">
        <f>'CW Raw Data'!$F153</f>
        <v>2094516.73</v>
      </c>
      <c r="R11" s="238">
        <f>'CW Raw Data'!$F165</f>
        <v>2460919.2799999998</v>
      </c>
      <c r="S11" s="250">
        <f t="shared" si="5"/>
        <v>0.1749341720464557</v>
      </c>
      <c r="T11" s="244">
        <f>'CW Raw Data'!$F154</f>
        <v>2225848.0099999998</v>
      </c>
      <c r="U11" s="238">
        <f>'CW Raw Data'!$F166</f>
        <v>2403001.15</v>
      </c>
      <c r="V11" s="250">
        <f t="shared" si="6"/>
        <v>7.9589055139483736E-2</v>
      </c>
      <c r="W11" s="244">
        <f>'CW Raw Data'!$F155</f>
        <v>2143419.9</v>
      </c>
      <c r="X11" s="238">
        <f>'CW Raw Data'!$F167</f>
        <v>2362155.4900000002</v>
      </c>
      <c r="Y11" s="250">
        <f t="shared" si="7"/>
        <v>0.102049808345999</v>
      </c>
      <c r="Z11" s="244">
        <f>'CW Raw Data'!$F156</f>
        <v>2126526.0099999998</v>
      </c>
      <c r="AA11" s="238">
        <f>'CW Raw Data'!$F168</f>
        <v>2460948.12</v>
      </c>
      <c r="AB11" s="250">
        <f t="shared" si="8"/>
        <v>0.1572621771035852</v>
      </c>
      <c r="AC11" s="244">
        <f>'CW Raw Data'!$F157</f>
        <v>2079358.39</v>
      </c>
      <c r="AD11" s="238">
        <f>'CW Raw Data'!$F169</f>
        <v>2660856.09</v>
      </c>
      <c r="AE11" s="250">
        <f t="shared" si="9"/>
        <v>0.27965246529724008</v>
      </c>
      <c r="AF11" s="244">
        <f>'CW Raw Data'!$F158</f>
        <v>2092339.46</v>
      </c>
      <c r="AG11" s="238">
        <f>'CW Raw Data'!$F170</f>
        <v>2421637.1200000001</v>
      </c>
      <c r="AH11" s="250">
        <f t="shared" si="10"/>
        <v>0.15738252147670156</v>
      </c>
      <c r="AI11" s="244">
        <f>'CW Raw Data'!$F159</f>
        <v>2662230.54</v>
      </c>
      <c r="AJ11" s="238">
        <f>'CW Raw Data'!$F171</f>
        <v>2811510.09</v>
      </c>
      <c r="AK11" s="250">
        <f t="shared" si="11"/>
        <v>5.6073111534510382E-2</v>
      </c>
      <c r="AM11" s="381" t="s">
        <v>377</v>
      </c>
      <c r="AN11" s="296">
        <f t="shared" si="12"/>
        <v>0.1083981443766138</v>
      </c>
    </row>
    <row r="12" spans="1:40">
      <c r="A12" s="129" t="s">
        <v>151</v>
      </c>
      <c r="B12" s="244">
        <f>'DA Raw Data'!$F148</f>
        <v>650269.93000000005</v>
      </c>
      <c r="C12" s="238">
        <f>'DA Raw Data'!$F160</f>
        <v>660341.37</v>
      </c>
      <c r="D12" s="250">
        <f t="shared" si="0"/>
        <v>1.5488091230052639E-2</v>
      </c>
      <c r="E12" s="244">
        <f>'DA Raw Data'!$F149</f>
        <v>597274.02</v>
      </c>
      <c r="F12" s="238">
        <f>'DA Raw Data'!$F161</f>
        <v>608198.79</v>
      </c>
      <c r="G12" s="250">
        <f t="shared" si="1"/>
        <v>1.8291051735349242E-2</v>
      </c>
      <c r="H12" s="244">
        <f>'DA Raw Data'!$F150</f>
        <v>687466.88</v>
      </c>
      <c r="I12" s="238">
        <f>'DA Raw Data'!$F162</f>
        <v>616602.6</v>
      </c>
      <c r="J12" s="250">
        <f t="shared" si="2"/>
        <v>-0.10308028220937716</v>
      </c>
      <c r="K12" s="244">
        <f>'DA Raw Data'!$F151</f>
        <v>774525.17</v>
      </c>
      <c r="L12" s="238">
        <f>'DA Raw Data'!$F163</f>
        <v>579817.93999999994</v>
      </c>
      <c r="M12" s="250">
        <f t="shared" si="3"/>
        <v>-0.25138915756604796</v>
      </c>
      <c r="N12" s="244">
        <f>'DA Raw Data'!$F152</f>
        <v>774106.89</v>
      </c>
      <c r="O12" s="238">
        <f>'DA Raw Data'!$F164</f>
        <v>726398.46</v>
      </c>
      <c r="P12" s="250">
        <f t="shared" si="4"/>
        <v>-6.1630287259166562E-2</v>
      </c>
      <c r="Q12" s="244">
        <f>'DA Raw Data'!$F153</f>
        <v>755568.87</v>
      </c>
      <c r="R12" s="238">
        <f>'DA Raw Data'!$F165</f>
        <v>818053.84</v>
      </c>
      <c r="S12" s="250">
        <f t="shared" si="5"/>
        <v>8.2699238257394031E-2</v>
      </c>
      <c r="T12" s="244">
        <f>'DA Raw Data'!$F154</f>
        <v>807933.94</v>
      </c>
      <c r="U12" s="238">
        <f>'DA Raw Data'!$F166</f>
        <v>822611.43</v>
      </c>
      <c r="V12" s="250">
        <f t="shared" si="6"/>
        <v>1.816669565831101E-2</v>
      </c>
      <c r="W12" s="244">
        <f>'DA Raw Data'!$F155</f>
        <v>730096</v>
      </c>
      <c r="X12" s="238">
        <f>'DA Raw Data'!$F167</f>
        <v>787442.82</v>
      </c>
      <c r="Y12" s="250">
        <f t="shared" si="7"/>
        <v>7.8546958208235554E-2</v>
      </c>
      <c r="Z12" s="244">
        <f>'DA Raw Data'!$F156</f>
        <v>742266.08</v>
      </c>
      <c r="AA12" s="238">
        <f>'DA Raw Data'!$F168</f>
        <v>847226.96</v>
      </c>
      <c r="AB12" s="250">
        <f t="shared" si="8"/>
        <v>0.14140600362608516</v>
      </c>
      <c r="AC12" s="244">
        <f>'DA Raw Data'!$F157</f>
        <v>764901.94</v>
      </c>
      <c r="AD12" s="238">
        <f>'DA Raw Data'!$F169</f>
        <v>875037.47</v>
      </c>
      <c r="AE12" s="250">
        <f t="shared" si="9"/>
        <v>0.1439864696904809</v>
      </c>
      <c r="AF12" s="244">
        <f>'DA Raw Data'!$F158</f>
        <v>875567.88</v>
      </c>
      <c r="AG12" s="238">
        <f>'DA Raw Data'!$F170</f>
        <v>956696.34</v>
      </c>
      <c r="AH12" s="250">
        <f t="shared" si="10"/>
        <v>9.2658104360794913E-2</v>
      </c>
      <c r="AI12" s="244">
        <f>'DA Raw Data'!$F159</f>
        <v>1065979</v>
      </c>
      <c r="AJ12" s="238">
        <f>'DA Raw Data'!$F171</f>
        <v>1155614.47</v>
      </c>
      <c r="AK12" s="250">
        <f t="shared" si="11"/>
        <v>8.408746326147136E-2</v>
      </c>
      <c r="AM12" s="381" t="s">
        <v>378</v>
      </c>
      <c r="AN12" s="296">
        <f t="shared" si="12"/>
        <v>2.4722194119144513E-2</v>
      </c>
    </row>
    <row r="13" spans="1:40">
      <c r="A13" s="294" t="s">
        <v>212</v>
      </c>
      <c r="B13" s="244">
        <f>'DK Raw Data'!$AD14</f>
        <v>8048956.8099999996</v>
      </c>
      <c r="C13" s="238">
        <f>'DK Raw Data'!$AD26</f>
        <v>7594523.6399999997</v>
      </c>
      <c r="D13" s="250">
        <f t="shared" si="0"/>
        <v>-5.6458641874610825E-2</v>
      </c>
      <c r="E13" s="244">
        <f>'DK Raw Data'!$AD15</f>
        <v>7654961.0700000003</v>
      </c>
      <c r="F13" s="238">
        <f>'DK Raw Data'!$AD27</f>
        <v>7391144.8399999999</v>
      </c>
      <c r="G13" s="250">
        <f t="shared" si="1"/>
        <v>-3.446343196099369E-2</v>
      </c>
      <c r="H13" s="244">
        <f>'DK Raw Data'!$AD16</f>
        <v>8497735.5700000003</v>
      </c>
      <c r="I13" s="238">
        <f>'DK Raw Data'!$AD28</f>
        <v>7164026.7200000007</v>
      </c>
      <c r="J13" s="250">
        <f t="shared" si="2"/>
        <v>-0.15694873522641276</v>
      </c>
      <c r="K13" s="244">
        <f>'DK Raw Data'!$AD17</f>
        <v>8456229.0500000007</v>
      </c>
      <c r="L13" s="238">
        <f>'DK Raw Data'!$AD29</f>
        <v>6600469.9500000002</v>
      </c>
      <c r="M13" s="250">
        <f t="shared" si="3"/>
        <v>-0.21945468707473106</v>
      </c>
      <c r="N13" s="244">
        <f>'DK Raw Data'!$AD18</f>
        <v>8407559.5399999991</v>
      </c>
      <c r="O13" s="238">
        <f>'DK Raw Data'!$AD30</f>
        <v>7924708.5700000003</v>
      </c>
      <c r="P13" s="250">
        <f t="shared" si="4"/>
        <v>-5.7430573961775221E-2</v>
      </c>
      <c r="Q13" s="244">
        <f>'DK Raw Data'!$AD19</f>
        <v>8361914.3100000005</v>
      </c>
      <c r="R13" s="238">
        <f>'DK Raw Data'!$AD31</f>
        <v>8765629.6099999994</v>
      </c>
      <c r="S13" s="250">
        <f t="shared" si="5"/>
        <v>4.82802484016365E-2</v>
      </c>
      <c r="T13" s="244">
        <f>'DK Raw Data'!$AD20</f>
        <v>8654750.3300000001</v>
      </c>
      <c r="U13" s="238">
        <f>'DK Raw Data'!$AD32</f>
        <v>8493205.3699999992</v>
      </c>
      <c r="V13" s="250">
        <f t="shared" si="6"/>
        <v>-1.866546738385241E-2</v>
      </c>
      <c r="W13" s="244">
        <f>'DK Raw Data'!$AD21</f>
        <v>8517429.3399999999</v>
      </c>
      <c r="X13" s="238">
        <f>'DK Raw Data'!$AD33</f>
        <v>8612936.8200000003</v>
      </c>
      <c r="Y13" s="250">
        <f t="shared" si="7"/>
        <v>1.1213181370519059E-2</v>
      </c>
      <c r="Z13" s="244">
        <f>'DK Raw Data'!$AD22</f>
        <v>8618558.7999999989</v>
      </c>
      <c r="AA13" s="238">
        <f>'DK Raw Data'!$AD34</f>
        <v>8675586.8300000001</v>
      </c>
      <c r="AB13" s="250">
        <f t="shared" si="8"/>
        <v>6.6168870368443966E-3</v>
      </c>
      <c r="AC13" s="244">
        <f>'DK Raw Data'!$AD23</f>
        <v>8563387.6899999995</v>
      </c>
      <c r="AD13" s="238">
        <f>'DK Raw Data'!$AD35</f>
        <v>8611435.7699999996</v>
      </c>
      <c r="AE13" s="250">
        <f t="shared" si="9"/>
        <v>5.6108729091068491E-3</v>
      </c>
      <c r="AF13" s="244">
        <f>'DK Raw Data'!$AD24</f>
        <v>8278719.6799999997</v>
      </c>
      <c r="AG13" s="238">
        <f>'DK Raw Data'!$AD36</f>
        <v>8829120</v>
      </c>
      <c r="AH13" s="250">
        <f t="shared" si="10"/>
        <v>6.6483748849435656E-2</v>
      </c>
      <c r="AI13" s="244">
        <f>'DK Raw Data'!$AD25</f>
        <v>9868151.5099999998</v>
      </c>
      <c r="AJ13" s="238">
        <f>'DK Raw Data'!$AD37</f>
        <v>10396251.98</v>
      </c>
      <c r="AK13" s="250">
        <f t="shared" si="11"/>
        <v>5.3515642667711805E-2</v>
      </c>
      <c r="AM13" s="381" t="s">
        <v>379</v>
      </c>
      <c r="AN13" s="296">
        <f t="shared" si="12"/>
        <v>-2.8150298673959736E-2</v>
      </c>
    </row>
    <row r="14" spans="1:40">
      <c r="A14" s="129" t="s">
        <v>152</v>
      </c>
      <c r="B14" s="244">
        <f>'DO Raw Data'!$F148</f>
        <v>2000176.34</v>
      </c>
      <c r="C14" s="238">
        <f>'DO Raw Data'!$F160</f>
        <v>1980800.66</v>
      </c>
      <c r="D14" s="250">
        <f t="shared" si="0"/>
        <v>-9.6869858984534162E-3</v>
      </c>
      <c r="E14" s="244">
        <f>'DO Raw Data'!$F149</f>
        <v>1992098.02</v>
      </c>
      <c r="F14" s="238">
        <f>'DO Raw Data'!$F161</f>
        <v>1946617.02</v>
      </c>
      <c r="G14" s="250">
        <f t="shared" si="1"/>
        <v>-2.283070388273364E-2</v>
      </c>
      <c r="H14" s="244">
        <f>'DO Raw Data'!$F150</f>
        <v>2248641.44</v>
      </c>
      <c r="I14" s="238">
        <f>'DO Raw Data'!$F162</f>
        <v>2047545.33</v>
      </c>
      <c r="J14" s="250">
        <f t="shared" si="2"/>
        <v>-8.9430047148824174E-2</v>
      </c>
      <c r="K14" s="244">
        <f>'DO Raw Data'!$F151</f>
        <v>2306630.9500000002</v>
      </c>
      <c r="L14" s="238">
        <f>'DO Raw Data'!$F163</f>
        <v>2037677.06</v>
      </c>
      <c r="M14" s="250">
        <f t="shared" si="3"/>
        <v>-0.11660031267680689</v>
      </c>
      <c r="N14" s="244">
        <f>'DO Raw Data'!$F152</f>
        <v>2253811.0499999998</v>
      </c>
      <c r="O14" s="238">
        <f>'DO Raw Data'!$F164</f>
        <v>2310188.4500000002</v>
      </c>
      <c r="P14" s="250">
        <f t="shared" si="4"/>
        <v>2.5014253080354886E-2</v>
      </c>
      <c r="Q14" s="244">
        <f>'DO Raw Data'!$F153</f>
        <v>2167370.7599999998</v>
      </c>
      <c r="R14" s="238">
        <f>'DO Raw Data'!$F165</f>
        <v>2360418.87</v>
      </c>
      <c r="S14" s="250">
        <f t="shared" si="5"/>
        <v>8.9070182897549269E-2</v>
      </c>
      <c r="T14" s="244">
        <f>'DO Raw Data'!$F154</f>
        <v>2389133.62</v>
      </c>
      <c r="U14" s="238">
        <f>'DO Raw Data'!$F166</f>
        <v>2410494.08</v>
      </c>
      <c r="V14" s="250">
        <f t="shared" si="6"/>
        <v>8.9406719746382216E-3</v>
      </c>
      <c r="W14" s="244">
        <f>'DO Raw Data'!$F155</f>
        <v>2223728.7799999998</v>
      </c>
      <c r="X14" s="238">
        <f>'DO Raw Data'!$F167</f>
        <v>2315540.29</v>
      </c>
      <c r="Y14" s="250">
        <f t="shared" si="7"/>
        <v>4.1287188809059822E-2</v>
      </c>
      <c r="Z14" s="244">
        <f>'DO Raw Data'!$F156</f>
        <v>2177955.58</v>
      </c>
      <c r="AA14" s="238">
        <f>'DO Raw Data'!$F168</f>
        <v>2311793.58</v>
      </c>
      <c r="AB14" s="250">
        <f t="shared" si="8"/>
        <v>6.1451207374945631E-2</v>
      </c>
      <c r="AC14" s="244">
        <f>'DO Raw Data'!$F157</f>
        <v>2203772.6800000002</v>
      </c>
      <c r="AD14" s="238">
        <f>'DO Raw Data'!$F169</f>
        <v>2439778.41</v>
      </c>
      <c r="AE14" s="250">
        <f t="shared" si="9"/>
        <v>0.10709168515511316</v>
      </c>
      <c r="AF14" s="244">
        <f>'DO Raw Data'!$F158</f>
        <v>2157133.86</v>
      </c>
      <c r="AG14" s="238">
        <f>'DO Raw Data'!$F170</f>
        <v>2356618.2799999998</v>
      </c>
      <c r="AH14" s="250">
        <f t="shared" si="10"/>
        <v>9.2476606899119337E-2</v>
      </c>
      <c r="AI14" s="244">
        <f>'DO Raw Data'!$F159</f>
        <v>2643401.64</v>
      </c>
      <c r="AJ14" s="238">
        <f>'DO Raw Data'!$F171</f>
        <v>2871224.21</v>
      </c>
      <c r="AK14" s="250">
        <f t="shared" si="11"/>
        <v>8.6185378170530236E-2</v>
      </c>
      <c r="AM14" s="381" t="s">
        <v>380</v>
      </c>
      <c r="AN14" s="296">
        <f t="shared" si="12"/>
        <v>2.3346469577608251E-2</v>
      </c>
    </row>
    <row r="15" spans="1:40">
      <c r="A15" s="129" t="s">
        <v>193</v>
      </c>
      <c r="B15" s="244">
        <f>'FA Raw Data'!$F148</f>
        <v>2325121.63</v>
      </c>
      <c r="C15" s="238">
        <f>'FA Raw Data'!$F160</f>
        <v>1968324.89</v>
      </c>
      <c r="D15" s="250">
        <f t="shared" si="0"/>
        <v>-0.15345293570728169</v>
      </c>
      <c r="E15" s="244">
        <f>'FA Raw Data'!$F149</f>
        <v>1839201.09</v>
      </c>
      <c r="F15" s="238">
        <f>'FA Raw Data'!$F161</f>
        <v>1880842.46</v>
      </c>
      <c r="G15" s="250">
        <f t="shared" si="1"/>
        <v>2.2641009852815974E-2</v>
      </c>
      <c r="H15" s="244">
        <f>'FA Raw Data'!$F150</f>
        <v>2048812.52</v>
      </c>
      <c r="I15" s="238">
        <f>'FA Raw Data'!$F162</f>
        <v>2025162.84</v>
      </c>
      <c r="J15" s="250">
        <f t="shared" si="2"/>
        <v>-1.154311571661029E-2</v>
      </c>
      <c r="K15" s="244">
        <f>'FA Raw Data'!$F151</f>
        <v>2342956.89</v>
      </c>
      <c r="L15" s="238">
        <f>'FA Raw Data'!$F163</f>
        <v>2007488.4</v>
      </c>
      <c r="M15" s="250">
        <f t="shared" si="3"/>
        <v>-0.14318167416217384</v>
      </c>
      <c r="N15" s="244">
        <f>'FA Raw Data'!$F152</f>
        <v>2284225.2400000002</v>
      </c>
      <c r="O15" s="238">
        <f>'FA Raw Data'!$F164</f>
        <v>2200933.15</v>
      </c>
      <c r="P15" s="250">
        <f t="shared" si="4"/>
        <v>-3.6464044150042008E-2</v>
      </c>
      <c r="Q15" s="244">
        <f>'FA Raw Data'!$F153</f>
        <v>2233534.33</v>
      </c>
      <c r="R15" s="238">
        <f>'FA Raw Data'!$F165</f>
        <v>2297107.4900000002</v>
      </c>
      <c r="S15" s="250">
        <f t="shared" si="5"/>
        <v>2.8463032399417002E-2</v>
      </c>
      <c r="T15" s="244">
        <f>'FA Raw Data'!$F154</f>
        <v>2234034.5499999998</v>
      </c>
      <c r="U15" s="238">
        <f>'FA Raw Data'!$F166</f>
        <v>2230200.5099999998</v>
      </c>
      <c r="V15" s="250">
        <f t="shared" si="6"/>
        <v>-1.7161954813993533E-3</v>
      </c>
      <c r="W15" s="244">
        <f>'FA Raw Data'!$F155</f>
        <v>2168749.0499999998</v>
      </c>
      <c r="X15" s="238">
        <f>'FA Raw Data'!$F167</f>
        <v>2299115.08</v>
      </c>
      <c r="Y15" s="250">
        <f t="shared" si="7"/>
        <v>6.0111164083276609E-2</v>
      </c>
      <c r="Z15" s="244">
        <f>'FA Raw Data'!$F156</f>
        <v>2278531.79</v>
      </c>
      <c r="AA15" s="238">
        <f>'FA Raw Data'!$F168</f>
        <v>2788029.06</v>
      </c>
      <c r="AB15" s="250">
        <f t="shared" si="8"/>
        <v>0.2236077074878117</v>
      </c>
      <c r="AC15" s="244">
        <f>'FA Raw Data'!$F157</f>
        <v>2181117.19</v>
      </c>
      <c r="AD15" s="238">
        <f>'FA Raw Data'!$F169</f>
        <v>2453708.44</v>
      </c>
      <c r="AE15" s="250">
        <f t="shared" si="9"/>
        <v>0.12497781011023988</v>
      </c>
      <c r="AF15" s="244">
        <f>'FA Raw Data'!$F158</f>
        <v>2184931.9700000002</v>
      </c>
      <c r="AG15" s="238">
        <f>'FA Raw Data'!$F170</f>
        <v>2479170.9300000002</v>
      </c>
      <c r="AH15" s="250">
        <f t="shared" si="10"/>
        <v>0.13466733245703752</v>
      </c>
      <c r="AI15" s="244">
        <f>'FA Raw Data'!$F159</f>
        <v>3275162.8</v>
      </c>
      <c r="AJ15" s="238">
        <f>'FA Raw Data'!$F171</f>
        <v>3138246.88</v>
      </c>
      <c r="AK15" s="250">
        <f t="shared" si="11"/>
        <v>-4.1804309697215644E-2</v>
      </c>
      <c r="AM15" s="381" t="s">
        <v>382</v>
      </c>
      <c r="AN15" s="296">
        <f t="shared" si="12"/>
        <v>1.3576651108570431E-2</v>
      </c>
    </row>
    <row r="16" spans="1:40">
      <c r="A16" s="129" t="s">
        <v>153</v>
      </c>
      <c r="B16" s="244">
        <f>'FT Raw Data'!$F148</f>
        <v>3167604.28</v>
      </c>
      <c r="C16" s="238">
        <f>'FT Raw Data'!$F160</f>
        <v>3217346.44</v>
      </c>
      <c r="D16" s="250">
        <f t="shared" si="0"/>
        <v>1.5703400931128982E-2</v>
      </c>
      <c r="E16" s="244">
        <f>'FT Raw Data'!$F149</f>
        <v>2915978.58</v>
      </c>
      <c r="F16" s="238">
        <f>'FT Raw Data'!$F161</f>
        <v>3043091.92</v>
      </c>
      <c r="G16" s="250">
        <f t="shared" si="1"/>
        <v>4.3592000596931628E-2</v>
      </c>
      <c r="H16" s="244">
        <f>'FT Raw Data'!$F150</f>
        <v>3282563.45</v>
      </c>
      <c r="I16" s="238">
        <f>'FT Raw Data'!$F162</f>
        <v>3341217.24</v>
      </c>
      <c r="J16" s="250">
        <f t="shared" si="2"/>
        <v>1.7868288273300562E-2</v>
      </c>
      <c r="K16" s="244">
        <f>'FT Raw Data'!$F151</f>
        <v>3442718.36</v>
      </c>
      <c r="L16" s="238">
        <f>'FT Raw Data'!$F163</f>
        <v>3317622.74</v>
      </c>
      <c r="M16" s="250">
        <f t="shared" si="3"/>
        <v>-3.6336292115396754E-2</v>
      </c>
      <c r="N16" s="244">
        <f>'FT Raw Data'!$F152</f>
        <v>3516626.4</v>
      </c>
      <c r="O16" s="238">
        <f>'FT Raw Data'!$F164</f>
        <v>3769734.71</v>
      </c>
      <c r="P16" s="250">
        <f t="shared" si="4"/>
        <v>7.1974751142174234E-2</v>
      </c>
      <c r="Q16" s="244">
        <f>'FT Raw Data'!$F153</f>
        <v>3415063.13</v>
      </c>
      <c r="R16" s="238">
        <f>'FT Raw Data'!$F165</f>
        <v>3800889.39</v>
      </c>
      <c r="S16" s="250">
        <f t="shared" si="5"/>
        <v>0.11297778263911633</v>
      </c>
      <c r="T16" s="244">
        <f>'FT Raw Data'!$F154</f>
        <v>3563891.82</v>
      </c>
      <c r="U16" s="238">
        <f>'FT Raw Data'!$F166</f>
        <v>3824844.19</v>
      </c>
      <c r="V16" s="250">
        <f t="shared" si="6"/>
        <v>7.32211815565154E-2</v>
      </c>
      <c r="W16" s="244">
        <f>'FT Raw Data'!$F155</f>
        <v>3406918.44</v>
      </c>
      <c r="X16" s="238">
        <f>'FT Raw Data'!$F167</f>
        <v>3683699.98</v>
      </c>
      <c r="Y16" s="250">
        <f t="shared" si="7"/>
        <v>8.1241023192794734E-2</v>
      </c>
      <c r="Z16" s="244">
        <f>'FT Raw Data'!$F156</f>
        <v>3451271.75</v>
      </c>
      <c r="AA16" s="238">
        <f>'FT Raw Data'!$F168</f>
        <v>3738587.31</v>
      </c>
      <c r="AB16" s="250">
        <f t="shared" si="8"/>
        <v>8.3249184883804075E-2</v>
      </c>
      <c r="AC16" s="244">
        <f>'FT Raw Data'!$F157</f>
        <v>3417376.51</v>
      </c>
      <c r="AD16" s="238">
        <f>'FT Raw Data'!$F169</f>
        <v>4322384.16</v>
      </c>
      <c r="AE16" s="250">
        <f t="shared" si="9"/>
        <v>0.26482526796557176</v>
      </c>
      <c r="AF16" s="244">
        <f>'FT Raw Data'!$F158</f>
        <v>3458285.4</v>
      </c>
      <c r="AG16" s="238">
        <f>'FT Raw Data'!$F170</f>
        <v>4102265.92</v>
      </c>
      <c r="AH16" s="250">
        <f t="shared" si="10"/>
        <v>0.18621381566715114</v>
      </c>
      <c r="AI16" s="244">
        <f>'FT Raw Data'!$F159</f>
        <v>3996462.76</v>
      </c>
      <c r="AJ16" s="238">
        <f>'FT Raw Data'!$F171</f>
        <v>5083931.54</v>
      </c>
      <c r="AK16" s="250">
        <f t="shared" si="11"/>
        <v>0.27210782266866423</v>
      </c>
      <c r="AM16" s="381" t="s">
        <v>383</v>
      </c>
      <c r="AN16" s="296">
        <f t="shared" si="12"/>
        <v>0.10261677099359777</v>
      </c>
    </row>
    <row r="17" spans="1:40">
      <c r="A17" s="294" t="s">
        <v>173</v>
      </c>
      <c r="B17" s="244">
        <f>'FU Raw Data'!$AF8</f>
        <v>8028068.4500000011</v>
      </c>
      <c r="C17" s="242">
        <f>'FU Raw Data'!$AF20</f>
        <v>7866920.9799999995</v>
      </c>
      <c r="D17" s="250">
        <f t="shared" si="0"/>
        <v>-2.0073006477666688E-2</v>
      </c>
      <c r="E17" s="244">
        <f>'FU Raw Data'!$AF9</f>
        <v>7712675.2399999993</v>
      </c>
      <c r="F17" s="242">
        <f>'FU Raw Data'!$AF21</f>
        <v>7479567.8399999999</v>
      </c>
      <c r="G17" s="250">
        <f t="shared" si="1"/>
        <v>-3.022393563144498E-2</v>
      </c>
      <c r="H17" s="244">
        <f>'FU Raw Data'!$AF10</f>
        <v>8384490.0999999996</v>
      </c>
      <c r="I17" s="242">
        <f>'FU Raw Data'!$AF22</f>
        <v>7465063.9199999999</v>
      </c>
      <c r="J17" s="250">
        <f t="shared" si="2"/>
        <v>-0.10965797192604471</v>
      </c>
      <c r="K17" s="244">
        <f>'FU Raw Data'!$AF11</f>
        <v>8624229.4499999993</v>
      </c>
      <c r="L17" s="242">
        <f>'FU Raw Data'!$AF23</f>
        <v>6885649.0600000005</v>
      </c>
      <c r="M17" s="250">
        <f t="shared" si="3"/>
        <v>-0.20159254807396143</v>
      </c>
      <c r="N17" s="244">
        <f>'FU Raw Data'!$AF12</f>
        <v>8583556.7799999993</v>
      </c>
      <c r="O17" s="242">
        <f>'FU Raw Data'!$AF24</f>
        <v>7572752.1799999997</v>
      </c>
      <c r="P17" s="250">
        <f t="shared" si="4"/>
        <v>-0.11776057710193183</v>
      </c>
      <c r="Q17" s="244">
        <f>'FU Raw Data'!$AF13</f>
        <v>8552257.5199999996</v>
      </c>
      <c r="R17" s="242">
        <f>'FU Raw Data'!$AF25</f>
        <v>8571416.5700000003</v>
      </c>
      <c r="S17" s="250">
        <f t="shared" si="5"/>
        <v>2.2402330560318236E-3</v>
      </c>
      <c r="T17" s="244">
        <f>'FU Raw Data'!$AF14</f>
        <v>8649455.5499999989</v>
      </c>
      <c r="U17" s="242">
        <f>'FU Raw Data'!$AF26</f>
        <v>8595562.540000001</v>
      </c>
      <c r="V17" s="250">
        <f t="shared" si="6"/>
        <v>-6.2307979604563574E-3</v>
      </c>
      <c r="W17" s="244">
        <f>'FU Raw Data'!$AF15</f>
        <v>8535567.4600000009</v>
      </c>
      <c r="X17" s="242">
        <f>'FU Raw Data'!$AF27</f>
        <v>8463193.5800000001</v>
      </c>
      <c r="Y17" s="250">
        <f t="shared" si="7"/>
        <v>-8.4790941362908306E-3</v>
      </c>
      <c r="Z17" s="244">
        <f>'FU Raw Data'!$AF16</f>
        <v>8622339.5899999999</v>
      </c>
      <c r="AA17" s="242">
        <f>'FU Raw Data'!$AF28</f>
        <v>8630237.910000002</v>
      </c>
      <c r="AB17" s="250">
        <f t="shared" si="8"/>
        <v>9.1602979882194138E-4</v>
      </c>
      <c r="AC17" s="244">
        <f>'FU Raw Data'!$AF17</f>
        <v>8599229.1500000004</v>
      </c>
      <c r="AD17" s="242">
        <f>'FU Raw Data'!$AF29</f>
        <v>9492189.0099999998</v>
      </c>
      <c r="AE17" s="250">
        <f t="shared" si="9"/>
        <v>0.10384184959183224</v>
      </c>
      <c r="AF17" s="244">
        <f>'FU Raw Data'!$AF18</f>
        <v>8378838.9700000007</v>
      </c>
      <c r="AG17" s="242">
        <f>'FU Raw Data'!$AF30</f>
        <v>8952622.209999999</v>
      </c>
      <c r="AH17" s="250">
        <f t="shared" si="10"/>
        <v>6.8480041453762214E-2</v>
      </c>
      <c r="AI17" s="244">
        <f>'FU Raw Data'!$AF19</f>
        <v>10384965.970000001</v>
      </c>
      <c r="AJ17" s="242">
        <f>'FU Raw Data'!$AF31</f>
        <v>10728649.23</v>
      </c>
      <c r="AK17" s="250">
        <f t="shared" si="11"/>
        <v>3.3094307770755241E-2</v>
      </c>
      <c r="AM17" s="381" t="s">
        <v>384</v>
      </c>
      <c r="AN17" s="296">
        <f t="shared" si="12"/>
        <v>-2.2821151941145167E-2</v>
      </c>
    </row>
    <row r="18" spans="1:40">
      <c r="A18" s="129" t="s">
        <v>154</v>
      </c>
      <c r="B18" s="244">
        <f>'GW Raw Data'!$F148</f>
        <v>13072707.76</v>
      </c>
      <c r="C18" s="238">
        <f>'GW Raw Data'!$F160</f>
        <v>13127368.91</v>
      </c>
      <c r="D18" s="250">
        <f t="shared" si="0"/>
        <v>4.1813181326712662E-3</v>
      </c>
      <c r="E18" s="244">
        <f>'GW Raw Data'!$F149</f>
        <v>12573443.720000001</v>
      </c>
      <c r="F18" s="238">
        <f>'GW Raw Data'!$F161</f>
        <v>12724189.42</v>
      </c>
      <c r="G18" s="250">
        <f t="shared" si="1"/>
        <v>1.1989213405410561E-2</v>
      </c>
      <c r="H18" s="244">
        <f>'GW Raw Data'!$F150</f>
        <v>14006851.310000001</v>
      </c>
      <c r="I18" s="238">
        <f>'GW Raw Data'!$F162</f>
        <v>13069726.289999999</v>
      </c>
      <c r="J18" s="250">
        <f t="shared" si="2"/>
        <v>-6.6904759625095317E-2</v>
      </c>
      <c r="K18" s="244">
        <f>'GW Raw Data'!$F151</f>
        <v>14391317.27</v>
      </c>
      <c r="L18" s="238">
        <f>'GW Raw Data'!$F163</f>
        <v>12440119.560000001</v>
      </c>
      <c r="M18" s="250">
        <f t="shared" si="3"/>
        <v>-0.13558159224711464</v>
      </c>
      <c r="N18" s="244">
        <f>'GW Raw Data'!$F152</f>
        <v>14495560.49</v>
      </c>
      <c r="O18" s="238">
        <f>'GW Raw Data'!$F164</f>
        <v>14435018.99</v>
      </c>
      <c r="P18" s="250">
        <f t="shared" si="4"/>
        <v>-4.1765546107558615E-3</v>
      </c>
      <c r="Q18" s="244">
        <f>'GW Raw Data'!$F153</f>
        <v>14266732.23</v>
      </c>
      <c r="R18" s="238">
        <f>'GW Raw Data'!$F165</f>
        <v>15448869.82</v>
      </c>
      <c r="S18" s="250">
        <f t="shared" si="5"/>
        <v>8.2859730661672321E-2</v>
      </c>
      <c r="T18" s="244">
        <f>'GW Raw Data'!$F154</f>
        <v>14746700.91</v>
      </c>
      <c r="U18" s="238">
        <f>'GW Raw Data'!$F166</f>
        <v>14946043.17</v>
      </c>
      <c r="V18" s="250">
        <f t="shared" si="6"/>
        <v>1.3517752968382389E-2</v>
      </c>
      <c r="W18" s="244">
        <f>'GW Raw Data'!$F155</f>
        <v>14275335.539999999</v>
      </c>
      <c r="X18" s="238">
        <f>'GW Raw Data'!$F167</f>
        <v>14987854.33</v>
      </c>
      <c r="Y18" s="250">
        <f t="shared" si="7"/>
        <v>4.9912577396412007E-2</v>
      </c>
      <c r="Z18" s="244">
        <f>'GW Raw Data'!$F156</f>
        <v>14318788.810000001</v>
      </c>
      <c r="AA18" s="238">
        <f>'GW Raw Data'!$F168</f>
        <v>15034143.99</v>
      </c>
      <c r="AB18" s="250">
        <f t="shared" si="8"/>
        <v>4.9959196234559147E-2</v>
      </c>
      <c r="AC18" s="244">
        <f>'GW Raw Data'!$F157</f>
        <v>14096922.609999999</v>
      </c>
      <c r="AD18" s="238">
        <f>'GW Raw Data'!$F169</f>
        <v>15587721.619999999</v>
      </c>
      <c r="AE18" s="250">
        <f t="shared" si="9"/>
        <v>0.10575350743164787</v>
      </c>
      <c r="AF18" s="244">
        <f>'GW Raw Data'!$F158</f>
        <v>14406422.18</v>
      </c>
      <c r="AG18" s="238">
        <f>'GW Raw Data'!$F170</f>
        <v>16036014.390000001</v>
      </c>
      <c r="AH18" s="250">
        <f t="shared" si="10"/>
        <v>0.11311567783028839</v>
      </c>
      <c r="AI18" s="244">
        <f>'GW Raw Data'!$F159</f>
        <v>17397465.399999999</v>
      </c>
      <c r="AJ18" s="238">
        <f>'GW Raw Data'!$F171</f>
        <v>19115965.059999999</v>
      </c>
      <c r="AK18" s="250">
        <f t="shared" si="11"/>
        <v>9.877873704522501E-2</v>
      </c>
      <c r="AM18" s="381" t="s">
        <v>385</v>
      </c>
      <c r="AN18" s="296">
        <f t="shared" si="12"/>
        <v>2.8508208426761401E-2</v>
      </c>
    </row>
    <row r="19" spans="1:40">
      <c r="A19" s="129" t="s">
        <v>97</v>
      </c>
      <c r="B19" s="244">
        <f>'HE Raw Data'!$F148</f>
        <v>2854562.56</v>
      </c>
      <c r="C19" s="238">
        <f>'HE Raw Data'!$F160</f>
        <v>3010767.83</v>
      </c>
      <c r="D19" s="250">
        <f t="shared" si="0"/>
        <v>5.4721263491944637E-2</v>
      </c>
      <c r="E19" s="244">
        <f>'HE Raw Data'!$F149</f>
        <v>2882768.77</v>
      </c>
      <c r="F19" s="238">
        <f>'HE Raw Data'!$F161</f>
        <v>3124409.58</v>
      </c>
      <c r="G19" s="250">
        <f t="shared" si="1"/>
        <v>8.3822473905876271E-2</v>
      </c>
      <c r="H19" s="244">
        <f>'HE Raw Data'!$F150</f>
        <v>3328187.09</v>
      </c>
      <c r="I19" s="238">
        <f>'HE Raw Data'!$F162</f>
        <v>3155630.67</v>
      </c>
      <c r="J19" s="250">
        <f t="shared" si="2"/>
        <v>-5.1846971138873064E-2</v>
      </c>
      <c r="K19" s="244">
        <f>'HE Raw Data'!$F151</f>
        <v>3206697.89</v>
      </c>
      <c r="L19" s="238">
        <f>'HE Raw Data'!$F163</f>
        <v>3111561.97</v>
      </c>
      <c r="M19" s="250">
        <f t="shared" si="3"/>
        <v>-2.9667877443858588E-2</v>
      </c>
      <c r="N19" s="244">
        <f>'HE Raw Data'!$F152</f>
        <v>3366520.85</v>
      </c>
      <c r="O19" s="238">
        <f>'HE Raw Data'!$F164</f>
        <v>3621948.22</v>
      </c>
      <c r="P19" s="250">
        <f t="shared" si="4"/>
        <v>7.5872802035371362E-2</v>
      </c>
      <c r="Q19" s="244">
        <f>'HE Raw Data'!$F153</f>
        <v>3111688.91</v>
      </c>
      <c r="R19" s="238">
        <f>'HE Raw Data'!$F165</f>
        <v>3769550.34</v>
      </c>
      <c r="S19" s="250">
        <f t="shared" si="5"/>
        <v>0.21141619520056704</v>
      </c>
      <c r="T19" s="244">
        <f>'HE Raw Data'!$F154</f>
        <v>3381432.87</v>
      </c>
      <c r="U19" s="238">
        <f>'HE Raw Data'!$F166</f>
        <v>3816656.73</v>
      </c>
      <c r="V19" s="250">
        <f t="shared" si="6"/>
        <v>0.12870989214699385</v>
      </c>
      <c r="W19" s="244">
        <f>'HE Raw Data'!$F155</f>
        <v>3221815.27</v>
      </c>
      <c r="X19" s="238">
        <f>'HE Raw Data'!$F167</f>
        <v>3793759.05</v>
      </c>
      <c r="Y19" s="250">
        <f t="shared" si="7"/>
        <v>0.17752221405294905</v>
      </c>
      <c r="Z19" s="244">
        <f>'HE Raw Data'!$F156</f>
        <v>3207279.43</v>
      </c>
      <c r="AA19" s="238">
        <f>'HE Raw Data'!$F168</f>
        <v>3788299.54</v>
      </c>
      <c r="AB19" s="250">
        <f t="shared" si="8"/>
        <v>0.18115668518473921</v>
      </c>
      <c r="AC19" s="244">
        <f>'HE Raw Data'!$F157</f>
        <v>3184146.89</v>
      </c>
      <c r="AD19" s="238">
        <f>'HE Raw Data'!$F169</f>
        <v>3969985.88</v>
      </c>
      <c r="AE19" s="250">
        <f t="shared" si="9"/>
        <v>0.24679734231733252</v>
      </c>
      <c r="AF19" s="244">
        <f>'HE Raw Data'!$F158</f>
        <v>3312014.3</v>
      </c>
      <c r="AG19" s="238">
        <f>'HE Raw Data'!$F170</f>
        <v>3830438.02</v>
      </c>
      <c r="AH19" s="250">
        <f t="shared" si="10"/>
        <v>0.15652822513477682</v>
      </c>
      <c r="AI19" s="244">
        <f>'HE Raw Data'!$F159</f>
        <v>3893621.54</v>
      </c>
      <c r="AJ19" s="238">
        <f>'HE Raw Data'!$F171</f>
        <v>4588033.08</v>
      </c>
      <c r="AK19" s="250">
        <f t="shared" si="11"/>
        <v>0.17834592624531248</v>
      </c>
      <c r="AM19" s="381" t="s">
        <v>386</v>
      </c>
      <c r="AN19" s="296">
        <f t="shared" si="12"/>
        <v>0.11887591792914817</v>
      </c>
    </row>
    <row r="20" spans="1:40">
      <c r="A20" s="129" t="s">
        <v>155</v>
      </c>
      <c r="B20" s="244">
        <f>'NE Raw Data'!$F148</f>
        <v>1066659</v>
      </c>
      <c r="C20" s="238">
        <f>'NE Raw Data'!$F160</f>
        <v>1105060.19</v>
      </c>
      <c r="D20" s="250">
        <f t="shared" si="0"/>
        <v>3.600137438487834E-2</v>
      </c>
      <c r="E20" s="244">
        <f>'NE Raw Data'!$F149</f>
        <v>1081025.5900000001</v>
      </c>
      <c r="F20" s="238">
        <f>'NE Raw Data'!$F161</f>
        <v>1049242.71</v>
      </c>
      <c r="G20" s="250">
        <f t="shared" si="1"/>
        <v>-2.9400673114500571E-2</v>
      </c>
      <c r="H20" s="244">
        <f>'NE Raw Data'!$F150</f>
        <v>1144588.6399999999</v>
      </c>
      <c r="I20" s="238">
        <f>'NE Raw Data'!$F162</f>
        <v>1157864.1399999999</v>
      </c>
      <c r="J20" s="250">
        <f t="shared" si="2"/>
        <v>1.1598490091601819E-2</v>
      </c>
      <c r="K20" s="244">
        <f>'NE Raw Data'!$F151</f>
        <v>1240690.83</v>
      </c>
      <c r="L20" s="238">
        <f>'NE Raw Data'!$F163</f>
        <v>1203695.43</v>
      </c>
      <c r="M20" s="250">
        <f t="shared" si="3"/>
        <v>-2.9818387551071156E-2</v>
      </c>
      <c r="N20" s="244">
        <f>'NE Raw Data'!$F152</f>
        <v>1167611.55</v>
      </c>
      <c r="O20" s="238">
        <f>'NE Raw Data'!$F164</f>
        <v>1295386.71</v>
      </c>
      <c r="P20" s="250">
        <f t="shared" si="4"/>
        <v>0.10943293597943589</v>
      </c>
      <c r="Q20" s="244">
        <f>'NE Raw Data'!$F153</f>
        <v>1161026.22</v>
      </c>
      <c r="R20" s="238">
        <f>'NE Raw Data'!$F165</f>
        <v>1295391.68</v>
      </c>
      <c r="S20" s="250">
        <f t="shared" si="5"/>
        <v>0.11572991004458105</v>
      </c>
      <c r="T20" s="244">
        <f>'NE Raw Data'!$F154</f>
        <v>1234371</v>
      </c>
      <c r="U20" s="238">
        <f>'NE Raw Data'!$F166</f>
        <v>1334455.6100000001</v>
      </c>
      <c r="V20" s="250">
        <f t="shared" si="6"/>
        <v>8.1081465782977813E-2</v>
      </c>
      <c r="W20" s="244">
        <f>'NE Raw Data'!$F155</f>
        <v>1180329.75</v>
      </c>
      <c r="X20" s="238">
        <f>'NE Raw Data'!$F167</f>
        <v>1338768.8</v>
      </c>
      <c r="Y20" s="250">
        <f t="shared" si="7"/>
        <v>0.13423287009414112</v>
      </c>
      <c r="Z20" s="244">
        <f>'NE Raw Data'!$F156</f>
        <v>1192354.8</v>
      </c>
      <c r="AA20" s="238">
        <f>'NE Raw Data'!$F168</f>
        <v>1362487.97</v>
      </c>
      <c r="AB20" s="250">
        <f t="shared" si="8"/>
        <v>0.14268669862359754</v>
      </c>
      <c r="AC20" s="244">
        <f>'NE Raw Data'!$F157</f>
        <v>1175169.7</v>
      </c>
      <c r="AD20" s="238">
        <f>'NE Raw Data'!$F169</f>
        <v>1323963.97</v>
      </c>
      <c r="AE20" s="250">
        <f t="shared" si="9"/>
        <v>0.12661513481840114</v>
      </c>
      <c r="AF20" s="244">
        <f>'NE Raw Data'!$F158</f>
        <v>1129077.7</v>
      </c>
      <c r="AG20" s="238">
        <f>'NE Raw Data'!$F170</f>
        <v>1331664.07</v>
      </c>
      <c r="AH20" s="250">
        <f t="shared" si="10"/>
        <v>0.17942642034290476</v>
      </c>
      <c r="AI20" s="244">
        <f>'NE Raw Data'!$F159</f>
        <v>1342512.49</v>
      </c>
      <c r="AJ20" s="238">
        <f>'NE Raw Data'!$F171</f>
        <v>1625296.19</v>
      </c>
      <c r="AK20" s="250">
        <f t="shared" si="11"/>
        <v>0.21063766788493712</v>
      </c>
      <c r="AM20" s="381" t="s">
        <v>387</v>
      </c>
      <c r="AN20" s="296">
        <f t="shared" si="12"/>
        <v>9.2654731701034804E-2</v>
      </c>
    </row>
    <row r="21" spans="1:40">
      <c r="A21" s="129" t="s">
        <v>156</v>
      </c>
      <c r="B21" s="240">
        <f>'PA Raw Data'!$F148</f>
        <v>1437803.99</v>
      </c>
      <c r="C21" s="71">
        <f>'PA Raw Data'!$F160</f>
        <v>1539063.52</v>
      </c>
      <c r="D21" s="250">
        <f t="shared" si="0"/>
        <v>7.0426518986082404E-2</v>
      </c>
      <c r="E21" s="240">
        <f>'PA Raw Data'!$F149</f>
        <v>1377180.95</v>
      </c>
      <c r="F21" s="71">
        <f>'PA Raw Data'!$F161</f>
        <v>1463342.05</v>
      </c>
      <c r="G21" s="250">
        <f t="shared" si="1"/>
        <v>6.2563383555370916E-2</v>
      </c>
      <c r="H21" s="240">
        <f>'PA Raw Data'!$F150</f>
        <v>1545240.96</v>
      </c>
      <c r="I21" s="71">
        <f>'PA Raw Data'!$F162</f>
        <v>1621426</v>
      </c>
      <c r="J21" s="250">
        <f t="shared" si="2"/>
        <v>4.9303016145779643E-2</v>
      </c>
      <c r="K21" s="240">
        <f>'PA Raw Data'!$F151</f>
        <v>1610231.4</v>
      </c>
      <c r="L21" s="71">
        <f>'PA Raw Data'!$F163</f>
        <v>1667111.89</v>
      </c>
      <c r="M21" s="250">
        <f t="shared" si="3"/>
        <v>3.5324419831832862E-2</v>
      </c>
      <c r="N21" s="240">
        <f>'PA Raw Data'!$F152</f>
        <v>1690371.43</v>
      </c>
      <c r="O21" s="71">
        <f>'PA Raw Data'!$F164</f>
        <v>1875331.83</v>
      </c>
      <c r="P21" s="250">
        <f t="shared" si="4"/>
        <v>0.10941997522994112</v>
      </c>
      <c r="Q21" s="240">
        <f>'PA Raw Data'!$F153</f>
        <v>1560095.37</v>
      </c>
      <c r="R21" s="71">
        <f>'PA Raw Data'!$F165</f>
        <v>1920118.77</v>
      </c>
      <c r="S21" s="250">
        <f t="shared" si="5"/>
        <v>0.23077012272653555</v>
      </c>
      <c r="T21" s="240">
        <f>'PA Raw Data'!$F154</f>
        <v>1699582.98</v>
      </c>
      <c r="U21" s="71">
        <f>'PA Raw Data'!$F166</f>
        <v>1860214.58</v>
      </c>
      <c r="V21" s="250">
        <f t="shared" si="6"/>
        <v>9.4512360908674251E-2</v>
      </c>
      <c r="W21" s="240">
        <f>'PA Raw Data'!$F155</f>
        <v>1611187.3</v>
      </c>
      <c r="X21" s="71">
        <f>'PA Raw Data'!$F167</f>
        <v>1835381.47</v>
      </c>
      <c r="Y21" s="250">
        <f t="shared" si="7"/>
        <v>0.13914842178808132</v>
      </c>
      <c r="Z21" s="240">
        <f>'PA Raw Data'!$F156</f>
        <v>1569013.37</v>
      </c>
      <c r="AA21" s="71">
        <f>'PA Raw Data'!$F168</f>
        <v>1852620.89</v>
      </c>
      <c r="AB21" s="250">
        <f t="shared" si="8"/>
        <v>0.18075532396514873</v>
      </c>
      <c r="AC21" s="240">
        <f>'PA Raw Data'!$F157</f>
        <v>1565158.57</v>
      </c>
      <c r="AD21" s="71">
        <f>'PA Raw Data'!$F169</f>
        <v>1881373.29</v>
      </c>
      <c r="AE21" s="250">
        <f t="shared" si="9"/>
        <v>0.20203366359230934</v>
      </c>
      <c r="AF21" s="240">
        <f>'PA Raw Data'!$F158</f>
        <v>1649666.43</v>
      </c>
      <c r="AG21" s="71">
        <f>'PA Raw Data'!$F170</f>
        <v>1934374.73</v>
      </c>
      <c r="AH21" s="250">
        <f t="shared" si="10"/>
        <v>0.17258537533554591</v>
      </c>
      <c r="AI21" s="240">
        <f>'PA Raw Data'!$F159</f>
        <v>1953032.8</v>
      </c>
      <c r="AJ21" s="71">
        <f>'PA Raw Data'!$F171</f>
        <v>2375494.88</v>
      </c>
      <c r="AK21" s="250">
        <f t="shared" si="11"/>
        <v>0.21631079621397031</v>
      </c>
      <c r="AM21" s="381" t="s">
        <v>388</v>
      </c>
      <c r="AN21" s="296">
        <f t="shared" si="12"/>
        <v>0.13271814880895466</v>
      </c>
    </row>
    <row r="22" spans="1:40">
      <c r="A22" s="129" t="s">
        <v>157</v>
      </c>
      <c r="B22" s="240">
        <f>'PI Raw Data'!$F148</f>
        <v>107784.72</v>
      </c>
      <c r="C22" s="71">
        <f>'PI Raw Data'!$F160</f>
        <v>110784.2</v>
      </c>
      <c r="D22" s="250">
        <f t="shared" si="0"/>
        <v>2.7828434308684903E-2</v>
      </c>
      <c r="E22" s="240">
        <f>'PI Raw Data'!$F149</f>
        <v>101773.94</v>
      </c>
      <c r="F22" s="71">
        <f>'PI Raw Data'!$F161</f>
        <v>107387.62</v>
      </c>
      <c r="G22" s="250">
        <f t="shared" si="1"/>
        <v>5.5158324419787547E-2</v>
      </c>
      <c r="H22" s="240">
        <f>'PI Raw Data'!$F150</f>
        <v>109722.47</v>
      </c>
      <c r="I22" s="71">
        <f>'PI Raw Data'!$F162</f>
        <v>124175.33</v>
      </c>
      <c r="J22" s="250">
        <f t="shared" si="2"/>
        <v>0.13172197089620749</v>
      </c>
      <c r="K22" s="240">
        <f>'PI Raw Data'!$F151</f>
        <v>119340.43</v>
      </c>
      <c r="L22" s="71">
        <f>'PI Raw Data'!$F163</f>
        <v>132547.84</v>
      </c>
      <c r="M22" s="250">
        <f t="shared" si="3"/>
        <v>0.11067003864490856</v>
      </c>
      <c r="N22" s="240">
        <f>'PI Raw Data'!$F152</f>
        <v>116676.16</v>
      </c>
      <c r="O22" s="71">
        <f>'PI Raw Data'!$F164</f>
        <v>141333.39000000001</v>
      </c>
      <c r="P22" s="250">
        <f t="shared" si="4"/>
        <v>0.21133048945045851</v>
      </c>
      <c r="Q22" s="240">
        <f>'PI Raw Data'!$F153</f>
        <v>123782.72</v>
      </c>
      <c r="R22" s="71">
        <f>'PI Raw Data'!$F165</f>
        <v>148531.19</v>
      </c>
      <c r="S22" s="250">
        <f t="shared" si="5"/>
        <v>0.19993477280189029</v>
      </c>
      <c r="T22" s="240">
        <f>'PI Raw Data'!$F154</f>
        <v>120245.08</v>
      </c>
      <c r="U22" s="71">
        <f>'PI Raw Data'!$F166</f>
        <v>150078.54</v>
      </c>
      <c r="V22" s="250">
        <f t="shared" si="6"/>
        <v>0.24810545263057754</v>
      </c>
      <c r="W22" s="240">
        <f>'PI Raw Data'!$F155</f>
        <v>123515.1</v>
      </c>
      <c r="X22" s="71">
        <f>'PI Raw Data'!$F167</f>
        <v>163131.13</v>
      </c>
      <c r="Y22" s="250">
        <f t="shared" si="7"/>
        <v>0.32073835506751802</v>
      </c>
      <c r="Z22" s="240">
        <f>'PI Raw Data'!$F156</f>
        <v>132067.39000000001</v>
      </c>
      <c r="AA22" s="71">
        <f>'PI Raw Data'!$F168</f>
        <v>154738.1</v>
      </c>
      <c r="AB22" s="250">
        <f t="shared" si="8"/>
        <v>0.17166016531408693</v>
      </c>
      <c r="AC22" s="240">
        <f>'PI Raw Data'!$F157</f>
        <v>112911.54</v>
      </c>
      <c r="AD22" s="71">
        <f>'PI Raw Data'!$F169</f>
        <v>157483.64000000001</v>
      </c>
      <c r="AE22" s="250">
        <f t="shared" si="9"/>
        <v>0.39475238757703618</v>
      </c>
      <c r="AF22" s="240">
        <f>'PI Raw Data'!$F158</f>
        <v>116797.17</v>
      </c>
      <c r="AG22" s="71">
        <f>'PI Raw Data'!$F170</f>
        <v>143293.48000000001</v>
      </c>
      <c r="AH22" s="250">
        <f t="shared" si="10"/>
        <v>0.22685746581017341</v>
      </c>
      <c r="AI22" s="240">
        <f>'PI Raw Data'!$F159</f>
        <v>130721.33</v>
      </c>
      <c r="AJ22" s="71">
        <f>'PI Raw Data'!$F171</f>
        <v>178470.44</v>
      </c>
      <c r="AK22" s="250">
        <f t="shared" si="11"/>
        <v>0.36527405282672692</v>
      </c>
      <c r="AM22" s="381" t="s">
        <v>389</v>
      </c>
      <c r="AN22" s="296">
        <f t="shared" si="12"/>
        <v>0.209573147560048</v>
      </c>
    </row>
    <row r="23" spans="1:40">
      <c r="A23" s="129" t="s">
        <v>158</v>
      </c>
      <c r="B23" s="240">
        <f>'RO Raw Data'!$F148</f>
        <v>1290954.3500000001</v>
      </c>
      <c r="C23" s="71">
        <f>'RO Raw Data'!$F160</f>
        <v>1340803.2</v>
      </c>
      <c r="D23" s="250">
        <f t="shared" si="0"/>
        <v>3.8613952538290648E-2</v>
      </c>
      <c r="E23" s="240">
        <f>'RO Raw Data'!$F149</f>
        <v>1288640.72</v>
      </c>
      <c r="F23" s="71">
        <f>'RO Raw Data'!$F161</f>
        <v>1361491.24</v>
      </c>
      <c r="G23" s="250">
        <f t="shared" si="1"/>
        <v>5.6532840278398173E-2</v>
      </c>
      <c r="H23" s="240">
        <f>'RO Raw Data'!$F150</f>
        <v>1440386.57</v>
      </c>
      <c r="I23" s="71">
        <f>'RO Raw Data'!$F162</f>
        <v>1496645.39</v>
      </c>
      <c r="J23" s="250">
        <f t="shared" si="2"/>
        <v>3.9058139788126341E-2</v>
      </c>
      <c r="K23" s="240">
        <f>'RO Raw Data'!$F151</f>
        <v>1426796.56</v>
      </c>
      <c r="L23" s="71">
        <f>'RO Raw Data'!$F163</f>
        <v>1360617.64</v>
      </c>
      <c r="M23" s="250">
        <f t="shared" si="3"/>
        <v>-4.6382870449309298E-2</v>
      </c>
      <c r="N23" s="240">
        <f>'RO Raw Data'!$F152</f>
        <v>1434672.06</v>
      </c>
      <c r="O23" s="71">
        <f>'RO Raw Data'!$F164</f>
        <v>1572068.54</v>
      </c>
      <c r="P23" s="250">
        <f t="shared" si="4"/>
        <v>9.5768561910935926E-2</v>
      </c>
      <c r="Q23" s="240">
        <f>'RO Raw Data'!$F153</f>
        <v>1392113.88</v>
      </c>
      <c r="R23" s="71">
        <f>'RO Raw Data'!$F165</f>
        <v>1662745.06</v>
      </c>
      <c r="S23" s="250">
        <f t="shared" si="5"/>
        <v>0.19440304696911734</v>
      </c>
      <c r="T23" s="240">
        <f>'RO Raw Data'!$F154</f>
        <v>1509893.17</v>
      </c>
      <c r="U23" s="71">
        <f>'RO Raw Data'!$F166</f>
        <v>1626037.54</v>
      </c>
      <c r="V23" s="250">
        <f t="shared" si="6"/>
        <v>7.6922243445872479E-2</v>
      </c>
      <c r="W23" s="240">
        <f>'RO Raw Data'!$F155</f>
        <v>1392466.55</v>
      </c>
      <c r="X23" s="71">
        <f>'RO Raw Data'!$F167</f>
        <v>1578355.28</v>
      </c>
      <c r="Y23" s="250">
        <f t="shared" si="7"/>
        <v>0.13349601108909939</v>
      </c>
      <c r="Z23" s="240">
        <f>'RO Raw Data'!$F156</f>
        <v>1467139.29</v>
      </c>
      <c r="AA23" s="71">
        <f>'RO Raw Data'!$F168</f>
        <v>1594926.6</v>
      </c>
      <c r="AB23" s="250">
        <f t="shared" si="8"/>
        <v>8.709964409718729E-2</v>
      </c>
      <c r="AC23" s="240">
        <f>'RO Raw Data'!$F157</f>
        <v>1445965.25</v>
      </c>
      <c r="AD23" s="71">
        <f>'RO Raw Data'!$F169</f>
        <v>1778183.24</v>
      </c>
      <c r="AE23" s="250">
        <f t="shared" si="9"/>
        <v>0.22975516873590149</v>
      </c>
      <c r="AF23" s="240">
        <f>'RO Raw Data'!$F158</f>
        <v>1443212.96</v>
      </c>
      <c r="AG23" s="71">
        <f>'RO Raw Data'!$F170</f>
        <v>1575312.51</v>
      </c>
      <c r="AH23" s="250">
        <f t="shared" si="10"/>
        <v>9.1531571335113318E-2</v>
      </c>
      <c r="AI23" s="240">
        <f>'RO Raw Data'!$F159</f>
        <v>1432468.2</v>
      </c>
      <c r="AJ23" s="71">
        <f>'RO Raw Data'!$F171</f>
        <v>1893231.72</v>
      </c>
      <c r="AK23" s="250">
        <f t="shared" si="11"/>
        <v>0.32165706715164777</v>
      </c>
      <c r="AM23" s="381" t="s">
        <v>390</v>
      </c>
      <c r="AN23" s="296">
        <f t="shared" si="12"/>
        <v>0.11056531167634057</v>
      </c>
    </row>
    <row r="24" spans="1:40">
      <c r="A24" s="129" t="s">
        <v>202</v>
      </c>
      <c r="B24" s="240">
        <f>'SP Raw Data'!$F148</f>
        <v>737366.65</v>
      </c>
      <c r="C24" s="71">
        <f>'SP Raw Data'!$F160</f>
        <v>781767.04</v>
      </c>
      <c r="D24" s="250">
        <f t="shared" si="0"/>
        <v>6.0214806297518353E-2</v>
      </c>
      <c r="E24" s="240">
        <f>'SP Raw Data'!$F149</f>
        <v>728688.19</v>
      </c>
      <c r="F24" s="71">
        <f>'SP Raw Data'!$F161</f>
        <v>793514.23</v>
      </c>
      <c r="G24" s="250">
        <f t="shared" si="1"/>
        <v>8.8962660421325127E-2</v>
      </c>
      <c r="H24" s="240">
        <f>'SP Raw Data'!$F150</f>
        <v>821266.76</v>
      </c>
      <c r="I24" s="71">
        <f>'SP Raw Data'!$F162</f>
        <v>874445.43</v>
      </c>
      <c r="J24" s="250">
        <f t="shared" si="2"/>
        <v>6.4752005791638326E-2</v>
      </c>
      <c r="K24" s="240">
        <f>'SP Raw Data'!$F151</f>
        <v>836642.63</v>
      </c>
      <c r="L24" s="71">
        <f>'SP Raw Data'!$F163</f>
        <v>818437.06</v>
      </c>
      <c r="M24" s="250">
        <f t="shared" si="3"/>
        <v>-2.1760270570960444E-2</v>
      </c>
      <c r="N24" s="240">
        <f>'SP Raw Data'!$F152</f>
        <v>862855.1</v>
      </c>
      <c r="O24" s="71">
        <f>'SP Raw Data'!$F164</f>
        <v>952270.1</v>
      </c>
      <c r="P24" s="250">
        <f t="shared" si="4"/>
        <v>0.10362690097097416</v>
      </c>
      <c r="Q24" s="240">
        <f>'SP Raw Data'!$F153</f>
        <v>792354.61</v>
      </c>
      <c r="R24" s="71">
        <f>'SP Raw Data'!$F165</f>
        <v>895943.92</v>
      </c>
      <c r="S24" s="250">
        <f t="shared" si="5"/>
        <v>0.13073604758859175</v>
      </c>
      <c r="T24" s="240">
        <f>'SP Raw Data'!$F154</f>
        <v>839176.55</v>
      </c>
      <c r="U24" s="71">
        <f>'SP Raw Data'!$F166</f>
        <v>878958.12</v>
      </c>
      <c r="V24" s="250">
        <f t="shared" si="6"/>
        <v>4.740548338725617E-2</v>
      </c>
      <c r="W24" s="240">
        <f>'SP Raw Data'!$F155</f>
        <v>827208.19</v>
      </c>
      <c r="X24" s="71">
        <f>'SP Raw Data'!$F167</f>
        <v>882659.25</v>
      </c>
      <c r="Y24" s="250">
        <f t="shared" si="7"/>
        <v>6.7033983307152767E-2</v>
      </c>
      <c r="Z24" s="240">
        <f>'SP Raw Data'!$F156</f>
        <v>836299.25</v>
      </c>
      <c r="AA24" s="71">
        <f>'SP Raw Data'!$F168</f>
        <v>901085.07</v>
      </c>
      <c r="AB24" s="250">
        <f t="shared" si="8"/>
        <v>7.7467270238494118E-2</v>
      </c>
      <c r="AC24" s="240">
        <f>'SP Raw Data'!$F157</f>
        <v>827942.87</v>
      </c>
      <c r="AD24" s="71">
        <f>'SP Raw Data'!$F169</f>
        <v>1021065.21</v>
      </c>
      <c r="AE24" s="250">
        <f t="shared" si="9"/>
        <v>0.23325563513820702</v>
      </c>
      <c r="AF24" s="240">
        <f>'SP Raw Data'!$F158</f>
        <v>846651.99</v>
      </c>
      <c r="AG24" s="71">
        <f>'SP Raw Data'!$F170</f>
        <v>899822.56</v>
      </c>
      <c r="AH24" s="250">
        <f t="shared" si="10"/>
        <v>6.2800974459411671E-2</v>
      </c>
      <c r="AI24" s="240">
        <f>'SP Raw Data'!$F159</f>
        <v>971072.64</v>
      </c>
      <c r="AJ24" s="71">
        <f>'SP Raw Data'!$F171</f>
        <v>1122871.83</v>
      </c>
      <c r="AK24" s="250">
        <f t="shared" si="11"/>
        <v>0.15632114812749751</v>
      </c>
      <c r="AM24" s="381" t="s">
        <v>391</v>
      </c>
      <c r="AN24" s="296">
        <f t="shared" si="12"/>
        <v>9.0185051281203382E-2</v>
      </c>
    </row>
    <row r="25" spans="1:40" ht="15.75" thickBot="1">
      <c r="A25" s="130" t="s">
        <v>159</v>
      </c>
      <c r="B25" s="241">
        <f>'WA Raw Data'!$F148</f>
        <v>1017923.53</v>
      </c>
      <c r="C25" s="73">
        <f>'WA Raw Data'!$F160</f>
        <v>1030035.6</v>
      </c>
      <c r="D25" s="251">
        <f t="shared" si="0"/>
        <v>1.1898801474802285E-2</v>
      </c>
      <c r="E25" s="241">
        <f>'WA Raw Data'!$F149</f>
        <v>1011829.22</v>
      </c>
      <c r="F25" s="73">
        <f>'WA Raw Data'!$F161</f>
        <v>980782.35</v>
      </c>
      <c r="G25" s="251">
        <f t="shared" si="1"/>
        <v>-3.0683903356734446E-2</v>
      </c>
      <c r="H25" s="241">
        <f>'WA Raw Data'!$F150</f>
        <v>1047222.28</v>
      </c>
      <c r="I25" s="73">
        <f>'WA Raw Data'!$F162</f>
        <v>1110344.8799999999</v>
      </c>
      <c r="J25" s="251">
        <f t="shared" si="2"/>
        <v>6.0276219486086427E-2</v>
      </c>
      <c r="K25" s="241">
        <f>'WA Raw Data'!$F151</f>
        <v>1174582.92</v>
      </c>
      <c r="L25" s="73">
        <f>'WA Raw Data'!$F163</f>
        <v>1304544.3799999999</v>
      </c>
      <c r="M25" s="251">
        <f t="shared" si="3"/>
        <v>0.11064477252912887</v>
      </c>
      <c r="N25" s="241">
        <f>'WA Raw Data'!$F152</f>
        <v>1108532.48</v>
      </c>
      <c r="O25" s="73">
        <f>'WA Raw Data'!$F164</f>
        <v>1296258.95</v>
      </c>
      <c r="P25" s="251">
        <f t="shared" si="4"/>
        <v>0.16934683772188613</v>
      </c>
      <c r="Q25" s="241">
        <f>'WA Raw Data'!$F153</f>
        <v>1096258.51</v>
      </c>
      <c r="R25" s="73">
        <f>'WA Raw Data'!$F165</f>
        <v>1339815.21</v>
      </c>
      <c r="S25" s="251">
        <f t="shared" si="5"/>
        <v>0.22217086369527927</v>
      </c>
      <c r="T25" s="241">
        <f>'WA Raw Data'!$F154</f>
        <v>1145880.68</v>
      </c>
      <c r="U25" s="73">
        <f>'WA Raw Data'!$F166</f>
        <v>1268598.48</v>
      </c>
      <c r="V25" s="251">
        <f t="shared" si="6"/>
        <v>0.10709474567631252</v>
      </c>
      <c r="W25" s="241">
        <f>'WA Raw Data'!$F155</f>
        <v>1133150.54</v>
      </c>
      <c r="X25" s="73">
        <f>'WA Raw Data'!$F167</f>
        <v>1207745.8500000001</v>
      </c>
      <c r="Y25" s="251">
        <f t="shared" si="7"/>
        <v>6.5830008782416544E-2</v>
      </c>
      <c r="Z25" s="241">
        <f>'WA Raw Data'!$F156</f>
        <v>1145010.0900000001</v>
      </c>
      <c r="AA25" s="73">
        <f>'WA Raw Data'!$F168</f>
        <v>1253842.02</v>
      </c>
      <c r="AB25" s="251">
        <f t="shared" si="8"/>
        <v>9.5048882931677861E-2</v>
      </c>
      <c r="AC25" s="241">
        <f>'WA Raw Data'!$F157</f>
        <v>1107641.03</v>
      </c>
      <c r="AD25" s="73">
        <f>'WA Raw Data'!$F169</f>
        <v>1236506.1399999999</v>
      </c>
      <c r="AE25" s="251">
        <f t="shared" si="9"/>
        <v>0.11634194338214418</v>
      </c>
      <c r="AF25" s="241">
        <f>'WA Raw Data'!$F158</f>
        <v>1142237.3700000001</v>
      </c>
      <c r="AG25" s="73">
        <f>'WA Raw Data'!$F170</f>
        <v>1237636.27</v>
      </c>
      <c r="AH25" s="251">
        <f t="shared" si="10"/>
        <v>8.3519330137132433E-2</v>
      </c>
      <c r="AI25" s="241">
        <f>'WA Raw Data'!$F159</f>
        <v>1467209.23</v>
      </c>
      <c r="AJ25" s="73">
        <f>'WA Raw Data'!$F171</f>
        <v>1503490.47</v>
      </c>
      <c r="AK25" s="251">
        <f t="shared" si="11"/>
        <v>2.4728061450376777E-2</v>
      </c>
      <c r="AM25" s="382" t="s">
        <v>392</v>
      </c>
      <c r="AN25" s="299">
        <f t="shared" si="12"/>
        <v>8.6201480182146892E-2</v>
      </c>
    </row>
    <row r="26" spans="1:40" ht="15.75" thickBot="1">
      <c r="AN26" s="297"/>
    </row>
    <row r="27" spans="1:40" ht="15.75" thickBot="1">
      <c r="B27" s="79">
        <f>SUM(B5:B26)</f>
        <v>74682250.049999997</v>
      </c>
      <c r="C27" s="77">
        <f>SUM(C5:C26)</f>
        <v>74441071.059999987</v>
      </c>
      <c r="D27" s="252">
        <f t="shared" ref="D27" si="13">(C27-B27)/B27</f>
        <v>-3.2294017633177825E-3</v>
      </c>
      <c r="E27" s="79">
        <f>SUM(E5:E26)</f>
        <v>71367064.799999997</v>
      </c>
      <c r="F27" s="77">
        <f>SUM(F5:F26)</f>
        <v>71377865.220000014</v>
      </c>
      <c r="G27" s="252">
        <f t="shared" ref="G27" si="14">(F27-E27)/E27</f>
        <v>1.5133619450770363E-4</v>
      </c>
      <c r="H27" s="79">
        <f>SUM(H5:H26)</f>
        <v>78998012.920000002</v>
      </c>
      <c r="I27" s="77">
        <f>SUM(I5:I26)</f>
        <v>73227563.280000001</v>
      </c>
      <c r="J27" s="252">
        <f t="shared" si="2"/>
        <v>-7.3045503636194511E-2</v>
      </c>
      <c r="K27" s="79">
        <f>SUM(K5:K26)</f>
        <v>81777737.12000002</v>
      </c>
      <c r="L27" s="77">
        <f>SUM(L5:L26)</f>
        <v>70055131.790000007</v>
      </c>
      <c r="M27" s="252">
        <f t="shared" ref="M27" si="15">(L27-K27)/K27</f>
        <v>-0.14334714731465792</v>
      </c>
      <c r="N27" s="79">
        <f>SUM(N5:N26)</f>
        <v>81245309.429999992</v>
      </c>
      <c r="O27" s="77">
        <f>SUM(O5:O26)</f>
        <v>79548368.239999995</v>
      </c>
      <c r="P27" s="252">
        <f t="shared" ref="P27" si="16">(O27-N27)/N27</f>
        <v>-2.0886635818182984E-2</v>
      </c>
      <c r="Q27" s="79">
        <f>SUM(Q5:Q26)</f>
        <v>79922073.690000013</v>
      </c>
      <c r="R27" s="77">
        <f>SUM(R5:R26)</f>
        <v>84677470.579999998</v>
      </c>
      <c r="S27" s="252">
        <f t="shared" ref="S27" si="17">(R27-Q27)/Q27</f>
        <v>5.9500419226421915E-2</v>
      </c>
      <c r="T27" s="79">
        <f>SUM(T5:T26)</f>
        <v>83311476.440000013</v>
      </c>
      <c r="U27" s="77">
        <f>SUM(U5:U26)</f>
        <v>83776754.720000014</v>
      </c>
      <c r="V27" s="252">
        <f t="shared" ref="V27" si="18">(U27-T27)/T27</f>
        <v>5.5848041576251426E-3</v>
      </c>
      <c r="W27" s="79">
        <f>SUM(W5:W26)</f>
        <v>80126410.659999982</v>
      </c>
      <c r="X27" s="77">
        <f>SUM(X5:X26)</f>
        <v>83273880.549999982</v>
      </c>
      <c r="Y27" s="252">
        <f t="shared" ref="Y27" si="19">(X27-W27)/W27</f>
        <v>3.928130393055599E-2</v>
      </c>
      <c r="Z27" s="79">
        <f>SUM(Z5:Z26)</f>
        <v>80800765.150000021</v>
      </c>
      <c r="AA27" s="77">
        <f>SUM(AA5:AA26)</f>
        <v>84381165.799999982</v>
      </c>
      <c r="AB27" s="252">
        <f t="shared" ref="AB27" si="20">(AA27-Z27)/Z27</f>
        <v>4.4311469617314143E-2</v>
      </c>
      <c r="AC27" s="79">
        <f>SUM(AC5:AC26)</f>
        <v>80559468.970000014</v>
      </c>
      <c r="AD27" s="77">
        <f>SUM(AD5:AD26)</f>
        <v>90175827.789999977</v>
      </c>
      <c r="AE27" s="252">
        <f t="shared" ref="AE27" si="21">(AD27-AC27)/AC27</f>
        <v>0.11936968978260087</v>
      </c>
      <c r="AF27" s="79">
        <f>SUM(AF5:AF26)</f>
        <v>80103889.379999995</v>
      </c>
      <c r="AG27" s="77">
        <f>SUM(AG5:AG26)</f>
        <v>88014688.940000013</v>
      </c>
      <c r="AH27" s="252">
        <f t="shared" ref="AH27" si="22">(AG27-AF27)/AF27</f>
        <v>9.8756747284422783E-2</v>
      </c>
      <c r="AI27" s="79">
        <f>SUM(AI5:AI26)</f>
        <v>96277243.899999991</v>
      </c>
      <c r="AJ27" s="77">
        <f>SUM(AJ5:AJ26)</f>
        <v>104662076.85999998</v>
      </c>
      <c r="AK27" s="252">
        <f t="shared" ref="AK27" si="23">(AJ27-AI27)/AI27</f>
        <v>8.7090496365984926E-2</v>
      </c>
      <c r="AM27" s="383" t="s">
        <v>393</v>
      </c>
      <c r="AN27" s="298">
        <f t="shared" si="12"/>
        <v>1.90267238222524E-2</v>
      </c>
    </row>
    <row r="29" spans="1:40">
      <c r="A29" s="126" t="s">
        <v>253</v>
      </c>
      <c r="B29" s="126"/>
      <c r="C29" s="126"/>
      <c r="D29" s="126"/>
      <c r="E29" s="126"/>
      <c r="F29" s="126"/>
      <c r="G29" s="126"/>
    </row>
  </sheetData>
  <mergeCells count="14">
    <mergeCell ref="AI3:AK3"/>
    <mergeCell ref="AN3:AN4"/>
    <mergeCell ref="AM3:AM4"/>
    <mergeCell ref="AF3:AH3"/>
    <mergeCell ref="B3:D3"/>
    <mergeCell ref="E3:G3"/>
    <mergeCell ref="H3:J3"/>
    <mergeCell ref="K3:M3"/>
    <mergeCell ref="N3:P3"/>
    <mergeCell ref="Z3:AB3"/>
    <mergeCell ref="AC3:AE3"/>
    <mergeCell ref="T3:V3"/>
    <mergeCell ref="W3:Y3"/>
    <mergeCell ref="Q3:S3"/>
  </mergeCells>
  <conditionalFormatting sqref="AN5:AN25">
    <cfRule type="cellIs" dxfId="92" priority="14" operator="lessThan">
      <formula>-0.1</formula>
    </cfRule>
    <cfRule type="cellIs" dxfId="91" priority="15" operator="between">
      <formula>-0.1</formula>
      <formula>0</formula>
    </cfRule>
  </conditionalFormatting>
  <conditionalFormatting sqref="AN5:AN25">
    <cfRule type="cellIs" dxfId="90" priority="13" operator="greaterThan">
      <formula>0</formula>
    </cfRule>
  </conditionalFormatting>
  <conditionalFormatting sqref="AN27">
    <cfRule type="cellIs" dxfId="89" priority="2" operator="lessThan">
      <formula>-0.1</formula>
    </cfRule>
    <cfRule type="cellIs" dxfId="88" priority="3" operator="between">
      <formula>-0.1</formula>
      <formula>0</formula>
    </cfRule>
  </conditionalFormatting>
  <conditionalFormatting sqref="AN27">
    <cfRule type="cellIs" dxfId="87" priority="1" operator="greaterThan">
      <formula>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BCD4-288D-4447-8785-C4C45EA0FFDD}">
  <sheetPr>
    <tabColor theme="9" tint="-0.249977111117893"/>
  </sheetPr>
  <dimension ref="A1:R33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18" ht="21">
      <c r="A1" s="40" t="s">
        <v>135</v>
      </c>
      <c r="C1" s="41" t="s">
        <v>284</v>
      </c>
    </row>
    <row r="2" spans="1:18" ht="21">
      <c r="A2" s="40" t="s">
        <v>136</v>
      </c>
      <c r="C2" s="138" t="s">
        <v>278</v>
      </c>
    </row>
    <row r="3" spans="1:18" ht="21">
      <c r="A3" s="40" t="s">
        <v>137</v>
      </c>
      <c r="C3" s="42" t="s">
        <v>303</v>
      </c>
    </row>
    <row r="4" spans="1:18" ht="21">
      <c r="A4" s="40" t="s">
        <v>142</v>
      </c>
      <c r="C4" s="43" t="s">
        <v>495</v>
      </c>
    </row>
    <row r="5" spans="1:18" ht="28.5" customHeight="1"/>
    <row r="6" spans="1:18" ht="21">
      <c r="A6" s="40" t="s">
        <v>141</v>
      </c>
      <c r="B6" s="2"/>
      <c r="C6" s="3"/>
    </row>
    <row r="7" spans="1:18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18">
      <c r="A8" s="27" t="s">
        <v>99</v>
      </c>
      <c r="B8" s="31">
        <v>115616000</v>
      </c>
      <c r="C8" s="32">
        <f>B8/$B$12</f>
        <v>0.72260000000000002</v>
      </c>
      <c r="D8" s="47">
        <f>E8*B8</f>
        <v>58964160</v>
      </c>
      <c r="E8" s="32">
        <v>0.51</v>
      </c>
      <c r="G8" s="96"/>
    </row>
    <row r="9" spans="1:18">
      <c r="A9" s="27" t="s">
        <v>11</v>
      </c>
      <c r="B9" s="31">
        <v>48000</v>
      </c>
      <c r="C9" s="32">
        <f t="shared" ref="C9:C11" si="0">B9/$B$12</f>
        <v>2.9999999999999997E-4</v>
      </c>
      <c r="D9" s="47">
        <f t="shared" ref="D9:D11" si="1">E9*B9</f>
        <v>0</v>
      </c>
      <c r="E9" s="32">
        <v>0</v>
      </c>
    </row>
    <row r="10" spans="1:18">
      <c r="A10" s="27" t="s">
        <v>56</v>
      </c>
      <c r="B10" s="31">
        <v>37504000</v>
      </c>
      <c r="C10" s="32">
        <f t="shared" si="0"/>
        <v>0.2344</v>
      </c>
      <c r="D10" s="47">
        <f t="shared" si="1"/>
        <v>16876800</v>
      </c>
      <c r="E10" s="32">
        <v>0.45</v>
      </c>
    </row>
    <row r="11" spans="1:18">
      <c r="A11" s="27" t="s">
        <v>57</v>
      </c>
      <c r="B11" s="31">
        <v>6832000</v>
      </c>
      <c r="C11" s="32">
        <f t="shared" si="0"/>
        <v>4.2700000000000002E-2</v>
      </c>
      <c r="D11" s="47">
        <f t="shared" si="1"/>
        <v>2179408</v>
      </c>
      <c r="E11" s="32">
        <v>0.31900000000000001</v>
      </c>
    </row>
    <row r="12" spans="1:18">
      <c r="A12" s="44" t="s">
        <v>83</v>
      </c>
      <c r="B12" s="45">
        <f>SUM(B8:B11)</f>
        <v>160000000</v>
      </c>
      <c r="C12" s="46">
        <f>SUM(C8:C11)</f>
        <v>1</v>
      </c>
      <c r="D12" s="45">
        <f>SUM(D8:D11)</f>
        <v>78020368</v>
      </c>
      <c r="E12" s="46">
        <f>D12/B12</f>
        <v>0.48762729999999999</v>
      </c>
    </row>
    <row r="15" spans="1:18" ht="21">
      <c r="A15" s="40" t="s">
        <v>257</v>
      </c>
    </row>
    <row r="16" spans="1:18" s="112" customFormat="1">
      <c r="A16" s="38" t="s">
        <v>140</v>
      </c>
      <c r="B16" s="38">
        <v>2007</v>
      </c>
      <c r="C16" s="39">
        <v>2008</v>
      </c>
      <c r="D16" s="38">
        <v>2009</v>
      </c>
      <c r="E16" s="39">
        <v>2010</v>
      </c>
      <c r="F16" s="38">
        <v>2011</v>
      </c>
      <c r="G16" s="39">
        <v>2012</v>
      </c>
      <c r="H16" s="38">
        <v>2013</v>
      </c>
      <c r="I16" s="39">
        <v>2014</v>
      </c>
      <c r="J16" s="38">
        <v>2015</v>
      </c>
      <c r="K16" s="39">
        <v>2016</v>
      </c>
      <c r="L16" s="38">
        <v>2017</v>
      </c>
      <c r="M16" s="38">
        <v>2018</v>
      </c>
      <c r="N16" s="38">
        <v>2019</v>
      </c>
      <c r="O16" s="39">
        <v>2020</v>
      </c>
      <c r="P16" s="38">
        <v>2021</v>
      </c>
      <c r="Q16" s="38">
        <v>2022</v>
      </c>
      <c r="R16" s="38">
        <v>2023</v>
      </c>
    </row>
    <row r="17" spans="1:18" s="112" customFormat="1">
      <c r="A17" s="27" t="s">
        <v>123</v>
      </c>
      <c r="B17" s="28">
        <v>1853608.2</v>
      </c>
      <c r="C17" s="28">
        <v>113933.17</v>
      </c>
      <c r="D17" s="28">
        <v>29718.65</v>
      </c>
      <c r="E17" s="28">
        <v>0</v>
      </c>
      <c r="F17" s="28">
        <v>2071677.76</v>
      </c>
      <c r="G17" s="28">
        <v>2392160.84</v>
      </c>
      <c r="H17" s="28">
        <v>2312677.88</v>
      </c>
      <c r="I17" s="28">
        <v>2268902.54</v>
      </c>
      <c r="J17" s="28">
        <v>2661952.94</v>
      </c>
      <c r="K17" s="28">
        <v>2479368.62</v>
      </c>
      <c r="L17" s="28">
        <v>15359.9</v>
      </c>
      <c r="M17" s="28">
        <v>2449791.39</v>
      </c>
      <c r="N17" s="28">
        <v>2523199.84</v>
      </c>
      <c r="O17" s="28">
        <f>'DO Raw Data'!D159</f>
        <v>2616464.08</v>
      </c>
      <c r="P17" s="28">
        <f>'DO Raw Data'!D171</f>
        <v>2855914.95</v>
      </c>
      <c r="Q17" s="28">
        <f>'DO Raw Data'!D183</f>
        <v>3256378.88</v>
      </c>
      <c r="R17" s="28">
        <v>0</v>
      </c>
    </row>
    <row r="18" spans="1:18" s="112" customFormat="1">
      <c r="A18" s="27" t="s">
        <v>124</v>
      </c>
      <c r="B18" s="28">
        <v>2425724.62</v>
      </c>
      <c r="C18" s="28">
        <v>87400.82</v>
      </c>
      <c r="D18" s="28">
        <v>20229.93</v>
      </c>
      <c r="E18" s="28">
        <v>0</v>
      </c>
      <c r="F18" s="28">
        <v>1471852.36</v>
      </c>
      <c r="G18" s="28">
        <v>1716999.91</v>
      </c>
      <c r="H18" s="28">
        <v>1532330.13</v>
      </c>
      <c r="I18" s="28">
        <v>1543615.59</v>
      </c>
      <c r="J18" s="28">
        <v>1813542.13</v>
      </c>
      <c r="K18" s="28">
        <v>1750397.02</v>
      </c>
      <c r="L18" s="28">
        <v>14047.98</v>
      </c>
      <c r="M18" s="28">
        <v>1896699.02</v>
      </c>
      <c r="N18" s="28">
        <v>1995257.04</v>
      </c>
      <c r="O18" s="28">
        <f>'DO Raw Data'!D160</f>
        <v>2004036.51</v>
      </c>
      <c r="P18" s="28">
        <f>'DO Raw Data'!D172</f>
        <v>2283282.96</v>
      </c>
      <c r="Q18" s="28">
        <f>'DO Raw Data'!D184</f>
        <v>2600165.08</v>
      </c>
      <c r="R18" s="28">
        <v>0</v>
      </c>
    </row>
    <row r="19" spans="1:18" s="112" customFormat="1">
      <c r="A19" s="27" t="s">
        <v>125</v>
      </c>
      <c r="B19" s="28">
        <v>2008946.29</v>
      </c>
      <c r="C19" s="28">
        <v>37975.300000000003</v>
      </c>
      <c r="D19" s="28">
        <v>37120.86</v>
      </c>
      <c r="E19" s="28">
        <v>24.85</v>
      </c>
      <c r="F19" s="28">
        <v>1708605.47</v>
      </c>
      <c r="G19" s="28">
        <v>1817948.12</v>
      </c>
      <c r="H19" s="28">
        <v>1785628.05</v>
      </c>
      <c r="I19" s="28">
        <v>1789345.77</v>
      </c>
      <c r="J19" s="28">
        <v>1833588.87</v>
      </c>
      <c r="K19" s="28">
        <v>1854565.43</v>
      </c>
      <c r="L19" s="28">
        <v>6667.31</v>
      </c>
      <c r="M19" s="28">
        <v>1757353.08</v>
      </c>
      <c r="N19" s="28">
        <v>1991011.42</v>
      </c>
      <c r="O19" s="28">
        <f>'DO Raw Data'!D161</f>
        <v>1967528.54</v>
      </c>
      <c r="P19" s="28">
        <f>'DO Raw Data'!D173</f>
        <v>2190319.41</v>
      </c>
      <c r="Q19" s="28">
        <f>'DO Raw Data'!D185</f>
        <v>0</v>
      </c>
      <c r="R19" s="28">
        <v>0</v>
      </c>
    </row>
    <row r="20" spans="1:18" s="112" customFormat="1">
      <c r="A20" s="27" t="s">
        <v>126</v>
      </c>
      <c r="B20" s="28">
        <v>1966924.59</v>
      </c>
      <c r="C20" s="28">
        <v>81002.350000000006</v>
      </c>
      <c r="D20" s="28">
        <v>14639.98</v>
      </c>
      <c r="E20" s="28">
        <v>0</v>
      </c>
      <c r="F20" s="28">
        <v>1821513.43</v>
      </c>
      <c r="G20" s="28">
        <v>1903969.97</v>
      </c>
      <c r="H20" s="28">
        <v>1801838.55</v>
      </c>
      <c r="I20" s="28">
        <v>1856929.7</v>
      </c>
      <c r="J20" s="28">
        <v>1913093.42</v>
      </c>
      <c r="K20" s="28">
        <v>2054169.96</v>
      </c>
      <c r="L20" s="28">
        <v>3916.74</v>
      </c>
      <c r="M20" s="28">
        <v>2243207.1800000002</v>
      </c>
      <c r="N20" s="28">
        <v>2267051.5099999998</v>
      </c>
      <c r="O20" s="28">
        <f>'DO Raw Data'!D162</f>
        <v>2035398.5</v>
      </c>
      <c r="P20" s="28">
        <f>'DO Raw Data'!D174</f>
        <v>2673711.96</v>
      </c>
      <c r="Q20" s="28">
        <f>'DO Raw Data'!D186</f>
        <v>0</v>
      </c>
      <c r="R20" s="28">
        <v>0</v>
      </c>
    </row>
    <row r="21" spans="1:18" s="112" customFormat="1">
      <c r="A21" s="27" t="s">
        <v>127</v>
      </c>
      <c r="B21" s="28">
        <v>2070403.3</v>
      </c>
      <c r="C21" s="28">
        <v>55229.58</v>
      </c>
      <c r="D21" s="28">
        <v>18321.309999999998</v>
      </c>
      <c r="E21" s="28">
        <v>1490743.11</v>
      </c>
      <c r="F21" s="28">
        <v>1788556.33</v>
      </c>
      <c r="G21" s="28">
        <v>1698339.37</v>
      </c>
      <c r="H21" s="28">
        <v>1759451.06</v>
      </c>
      <c r="I21" s="28">
        <v>1785210.56</v>
      </c>
      <c r="J21" s="28">
        <v>1949739.59</v>
      </c>
      <c r="K21" s="28">
        <v>41511.730000000003</v>
      </c>
      <c r="L21" s="28">
        <v>1743414.92</v>
      </c>
      <c r="M21" s="28">
        <v>1937773.73</v>
      </c>
      <c r="N21" s="28">
        <v>2305823.16</v>
      </c>
      <c r="O21" s="28">
        <f>'DO Raw Data'!D163</f>
        <v>2032048.89</v>
      </c>
      <c r="P21" s="28">
        <f>'DO Raw Data'!D175</f>
        <v>2613688.4500000002</v>
      </c>
      <c r="Q21" s="28">
        <f>'DO Raw Data'!D187</f>
        <v>0</v>
      </c>
      <c r="R21" s="28">
        <v>0</v>
      </c>
    </row>
    <row r="22" spans="1:18" s="112" customFormat="1">
      <c r="A22" s="27" t="s">
        <v>128</v>
      </c>
      <c r="B22" s="28">
        <v>2409643.15</v>
      </c>
      <c r="C22" s="28">
        <v>52220.29</v>
      </c>
      <c r="D22" s="28">
        <v>8993.7900000000009</v>
      </c>
      <c r="E22" s="28">
        <v>1616765.26</v>
      </c>
      <c r="F22" s="28">
        <v>1701224.08</v>
      </c>
      <c r="G22" s="28">
        <v>1974490.13</v>
      </c>
      <c r="H22" s="28">
        <v>1958566.33</v>
      </c>
      <c r="I22" s="28">
        <v>1864824.53</v>
      </c>
      <c r="J22" s="28">
        <v>1928081.06</v>
      </c>
      <c r="K22" s="28">
        <v>21704.22</v>
      </c>
      <c r="L22" s="28">
        <v>1913902.64</v>
      </c>
      <c r="M22" s="28">
        <v>2054183.3</v>
      </c>
      <c r="N22" s="28">
        <v>2247001.4300000002</v>
      </c>
      <c r="O22" s="28">
        <f>'DO Raw Data'!D164</f>
        <v>2292163.66</v>
      </c>
      <c r="P22" s="28">
        <f>'DO Raw Data'!D176</f>
        <v>2759367.43</v>
      </c>
      <c r="Q22" s="28">
        <f>'DO Raw Data'!D188</f>
        <v>0</v>
      </c>
      <c r="R22" s="28">
        <v>0</v>
      </c>
    </row>
    <row r="23" spans="1:18" s="112" customFormat="1">
      <c r="A23" s="27" t="s">
        <v>129</v>
      </c>
      <c r="B23" s="28">
        <v>2240758.58</v>
      </c>
      <c r="C23" s="28">
        <v>54915.45</v>
      </c>
      <c r="D23" s="28">
        <v>6972.78</v>
      </c>
      <c r="E23" s="28">
        <v>1678842.15</v>
      </c>
      <c r="F23" s="28">
        <v>1859833.27</v>
      </c>
      <c r="G23" s="28">
        <v>1878554.25</v>
      </c>
      <c r="H23" s="28">
        <v>1884268.15</v>
      </c>
      <c r="I23" s="28">
        <v>1936958.66</v>
      </c>
      <c r="J23" s="28">
        <v>2000712.43</v>
      </c>
      <c r="K23" s="28">
        <v>25293.96</v>
      </c>
      <c r="L23" s="28">
        <v>1924702.16</v>
      </c>
      <c r="M23" s="28">
        <v>2225417.33</v>
      </c>
      <c r="N23" s="28">
        <v>2164609.4300000002</v>
      </c>
      <c r="O23" s="28">
        <f>'DO Raw Data'!D165</f>
        <v>2351529.73</v>
      </c>
      <c r="P23" s="28">
        <f>'DO Raw Data'!D177</f>
        <v>2754618.68</v>
      </c>
      <c r="Q23" s="28">
        <f>'DO Raw Data'!D189</f>
        <v>0</v>
      </c>
      <c r="R23" s="28">
        <v>0</v>
      </c>
    </row>
    <row r="24" spans="1:18" s="112" customFormat="1">
      <c r="A24" s="27" t="s">
        <v>130</v>
      </c>
      <c r="B24" s="28">
        <v>1843410.6</v>
      </c>
      <c r="C24" s="28">
        <v>63772.15</v>
      </c>
      <c r="D24" s="28">
        <v>5258.58</v>
      </c>
      <c r="E24" s="28">
        <v>1781613.99</v>
      </c>
      <c r="F24" s="28">
        <v>1944327.82</v>
      </c>
      <c r="G24" s="28">
        <v>1836430.6</v>
      </c>
      <c r="H24" s="28">
        <v>1740233.08</v>
      </c>
      <c r="I24" s="28">
        <v>1985133.21</v>
      </c>
      <c r="J24" s="28">
        <v>1993116.25</v>
      </c>
      <c r="K24" s="28">
        <v>12909.46</v>
      </c>
      <c r="L24" s="28">
        <v>2033386.08</v>
      </c>
      <c r="M24" s="28">
        <v>2240863.0099999998</v>
      </c>
      <c r="N24" s="28">
        <v>2383832.7599999998</v>
      </c>
      <c r="O24" s="28">
        <f>'DO Raw Data'!D166</f>
        <v>2356892.1</v>
      </c>
      <c r="P24" s="28">
        <f>'DO Raw Data'!D178</f>
        <v>2744000.31</v>
      </c>
      <c r="Q24" s="28">
        <f>'DO Raw Data'!D190</f>
        <v>0</v>
      </c>
      <c r="R24" s="28">
        <v>0</v>
      </c>
    </row>
    <row r="25" spans="1:18" s="112" customFormat="1">
      <c r="A25" s="27" t="s">
        <v>131</v>
      </c>
      <c r="B25" s="28">
        <v>495169.55</v>
      </c>
      <c r="C25" s="28">
        <v>53795.37</v>
      </c>
      <c r="D25" s="28">
        <v>2478.0300000000002</v>
      </c>
      <c r="E25" s="28">
        <v>1763405.95</v>
      </c>
      <c r="F25" s="28">
        <v>1826439.23</v>
      </c>
      <c r="G25" s="28">
        <v>1810814.98</v>
      </c>
      <c r="H25" s="28">
        <v>1815854.48</v>
      </c>
      <c r="I25" s="28">
        <v>1977743.03</v>
      </c>
      <c r="J25" s="28">
        <v>1969676.97</v>
      </c>
      <c r="K25" s="28">
        <v>2330.65</v>
      </c>
      <c r="L25" s="28">
        <v>1868201.59</v>
      </c>
      <c r="M25" s="28">
        <v>2104147.46</v>
      </c>
      <c r="N25" s="28">
        <v>2214123.5099999998</v>
      </c>
      <c r="O25" s="28">
        <f>'DO Raw Data'!D167</f>
        <v>3283570.5</v>
      </c>
      <c r="P25" s="28">
        <f>'DO Raw Data'!D179</f>
        <v>2701538.19</v>
      </c>
      <c r="Q25" s="28">
        <f>'DO Raw Data'!D191</f>
        <v>0</v>
      </c>
      <c r="R25" s="28">
        <v>0</v>
      </c>
    </row>
    <row r="26" spans="1:18" s="112" customFormat="1">
      <c r="A26" s="27" t="s">
        <v>132</v>
      </c>
      <c r="B26" s="28">
        <v>205531.68</v>
      </c>
      <c r="C26" s="28">
        <v>39428.51</v>
      </c>
      <c r="D26" s="28">
        <v>4688.54</v>
      </c>
      <c r="E26" s="28">
        <v>1574398.34</v>
      </c>
      <c r="F26" s="28">
        <v>1872007.02</v>
      </c>
      <c r="G26" s="28">
        <v>1804806.56</v>
      </c>
      <c r="H26" s="28">
        <v>1763061.52</v>
      </c>
      <c r="I26" s="28">
        <v>2035628.94</v>
      </c>
      <c r="J26" s="28">
        <v>1872454.18</v>
      </c>
      <c r="K26" s="28">
        <v>22935.52</v>
      </c>
      <c r="L26" s="28">
        <v>1853482.73</v>
      </c>
      <c r="M26" s="28">
        <v>2061409.36</v>
      </c>
      <c r="N26" s="28">
        <v>2169327.54</v>
      </c>
      <c r="O26" s="28">
        <f>'DO Raw Data'!D168</f>
        <v>2306700.65</v>
      </c>
      <c r="P26" s="28">
        <f>'DO Raw Data'!D180</f>
        <v>2658347.4300000002</v>
      </c>
      <c r="Q26" s="28">
        <f>'DO Raw Data'!D192</f>
        <v>0</v>
      </c>
      <c r="R26" s="28">
        <v>0</v>
      </c>
    </row>
    <row r="27" spans="1:18" s="112" customFormat="1">
      <c r="A27" s="27" t="s">
        <v>133</v>
      </c>
      <c r="B27" s="28">
        <v>207430.81</v>
      </c>
      <c r="C27" s="28">
        <v>61070.400000000001</v>
      </c>
      <c r="D27" s="28">
        <v>0</v>
      </c>
      <c r="E27" s="28">
        <v>1598578.23</v>
      </c>
      <c r="F27" s="28">
        <v>1720417.92</v>
      </c>
      <c r="G27" s="28">
        <v>1713048.95</v>
      </c>
      <c r="H27" s="28">
        <v>1742162.72</v>
      </c>
      <c r="I27" s="28">
        <v>1931323.59</v>
      </c>
      <c r="J27" s="28">
        <v>1801466.34</v>
      </c>
      <c r="K27" s="28">
        <v>21413.17</v>
      </c>
      <c r="L27" s="28">
        <v>1817114.97</v>
      </c>
      <c r="M27" s="28">
        <v>2292399.5</v>
      </c>
      <c r="N27" s="28">
        <v>2193158.48</v>
      </c>
      <c r="O27" s="28">
        <f>'DO Raw Data'!D169</f>
        <v>2444229.96</v>
      </c>
      <c r="P27" s="28">
        <f>'DO Raw Data'!D181</f>
        <v>2725845.23</v>
      </c>
      <c r="Q27" s="28">
        <f>'DO Raw Data'!D193</f>
        <v>0</v>
      </c>
      <c r="R27" s="28">
        <v>0</v>
      </c>
    </row>
    <row r="28" spans="1:18" s="112" customFormat="1">
      <c r="A28" s="27" t="s">
        <v>134</v>
      </c>
      <c r="B28" s="28">
        <v>123363.91</v>
      </c>
      <c r="C28" s="28">
        <v>16325.22</v>
      </c>
      <c r="D28" s="28">
        <v>0</v>
      </c>
      <c r="E28" s="28">
        <v>1591102.78</v>
      </c>
      <c r="F28" s="28">
        <v>1682662.75</v>
      </c>
      <c r="G28" s="28">
        <v>1724992.29</v>
      </c>
      <c r="H28" s="28">
        <v>1768251.29</v>
      </c>
      <c r="I28" s="28">
        <v>2127737.94</v>
      </c>
      <c r="J28" s="28">
        <v>1985101.3</v>
      </c>
      <c r="K28" s="28">
        <v>12226.98</v>
      </c>
      <c r="L28" s="28">
        <v>2047496.42</v>
      </c>
      <c r="M28" s="28">
        <v>2126309.92</v>
      </c>
      <c r="N28" s="28">
        <v>2149772.15</v>
      </c>
      <c r="O28" s="28">
        <f>'DO Raw Data'!D170</f>
        <v>2352182.33</v>
      </c>
      <c r="P28" s="28">
        <f>'DO Raw Data'!D182</f>
        <v>2773667.17</v>
      </c>
      <c r="Q28" s="28">
        <f>'DO Raw Data'!D194</f>
        <v>0</v>
      </c>
      <c r="R28" s="28">
        <v>0</v>
      </c>
    </row>
    <row r="29" spans="1:18" s="112" customFormat="1">
      <c r="C29" s="1"/>
      <c r="J29" s="29"/>
      <c r="K29" s="30"/>
      <c r="L29" s="29"/>
      <c r="M29" s="29"/>
    </row>
    <row r="30" spans="1:18" s="112" customFormat="1">
      <c r="A30" s="44" t="s">
        <v>83</v>
      </c>
      <c r="B30" s="48">
        <v>17850915.280000001</v>
      </c>
      <c r="C30" s="48">
        <v>717068.61</v>
      </c>
      <c r="D30" s="48">
        <v>148422.44999999998</v>
      </c>
      <c r="E30" s="48">
        <v>13095474.66</v>
      </c>
      <c r="F30" s="48">
        <v>21469117.439999998</v>
      </c>
      <c r="G30" s="48">
        <v>22272555.969999995</v>
      </c>
      <c r="H30" s="48">
        <v>21864323.239999998</v>
      </c>
      <c r="I30" s="48">
        <v>23103354.060000002</v>
      </c>
      <c r="J30" s="48">
        <v>23722525.48</v>
      </c>
      <c r="K30" s="48">
        <v>8298826.7200000007</v>
      </c>
      <c r="L30" s="48">
        <v>15241693.440000001</v>
      </c>
      <c r="M30" s="49">
        <v>25389554.280000001</v>
      </c>
      <c r="N30" s="49">
        <v>26604168.269999992</v>
      </c>
      <c r="O30" s="49">
        <v>28042745.450000003</v>
      </c>
      <c r="P30" s="49">
        <f t="shared" ref="P30:R30" si="2">SUM(P17:P28)</f>
        <v>31734302.170000002</v>
      </c>
      <c r="Q30" s="49">
        <f t="shared" si="2"/>
        <v>5856543.96</v>
      </c>
      <c r="R30" s="49">
        <f t="shared" si="2"/>
        <v>0</v>
      </c>
    </row>
    <row r="31" spans="1:18" s="112" customFormat="1">
      <c r="C31" s="1"/>
    </row>
    <row r="32" spans="1:18" s="112" customFormat="1" ht="18.75">
      <c r="A32" s="110" t="s">
        <v>249</v>
      </c>
      <c r="C32" s="373" t="s">
        <v>250</v>
      </c>
      <c r="D32" s="373" t="s">
        <v>250</v>
      </c>
      <c r="E32" s="373" t="s">
        <v>250</v>
      </c>
      <c r="F32" s="373" t="s">
        <v>250</v>
      </c>
      <c r="G32" s="111">
        <f t="shared" ref="G32:R32" si="3">(G30-F30)/F30</f>
        <v>3.74229882642068E-2</v>
      </c>
      <c r="H32" s="111">
        <f t="shared" si="3"/>
        <v>-1.8328957419609385E-2</v>
      </c>
      <c r="I32" s="111">
        <f t="shared" si="3"/>
        <v>5.6669067978890902E-2</v>
      </c>
      <c r="J32" s="111">
        <f t="shared" si="3"/>
        <v>2.6800066275744813E-2</v>
      </c>
      <c r="K32" s="373" t="s">
        <v>250</v>
      </c>
      <c r="L32" s="373" t="s">
        <v>250</v>
      </c>
      <c r="M32" s="373" t="s">
        <v>250</v>
      </c>
      <c r="N32" s="111">
        <f t="shared" si="3"/>
        <v>4.7839122207701507E-2</v>
      </c>
      <c r="O32" s="342">
        <f t="shared" si="3"/>
        <v>5.4073375472602637E-2</v>
      </c>
      <c r="P32" s="342">
        <f t="shared" si="3"/>
        <v>0.13164034622009516</v>
      </c>
      <c r="Q32" s="109">
        <f t="shared" si="3"/>
        <v>-0.81545067767280288</v>
      </c>
      <c r="R32" s="109">
        <f t="shared" si="3"/>
        <v>-1</v>
      </c>
    </row>
    <row r="33" spans="3:18" s="112" customFormat="1">
      <c r="C33" s="1"/>
      <c r="O33" s="6"/>
      <c r="P33" s="108"/>
      <c r="Q33" s="108"/>
      <c r="R33" s="108"/>
    </row>
  </sheetData>
  <sortState xmlns:xlrd2="http://schemas.microsoft.com/office/spreadsheetml/2017/richdata2" ref="F28">
    <sortCondition descending="1" ref="F28"/>
  </sortState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A0E4-06B9-4BBA-BC23-10AF51D3392B}">
  <sheetPr>
    <tabColor theme="9" tint="-0.249977111117893"/>
  </sheetPr>
  <dimension ref="A1:R33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5" ht="21">
      <c r="A1" s="40" t="s">
        <v>135</v>
      </c>
      <c r="C1" s="41" t="s">
        <v>281</v>
      </c>
    </row>
    <row r="2" spans="1:5" ht="21">
      <c r="A2" s="40" t="s">
        <v>136</v>
      </c>
      <c r="C2" s="138" t="s">
        <v>279</v>
      </c>
    </row>
    <row r="3" spans="1:5" ht="21">
      <c r="A3" s="40" t="s">
        <v>137</v>
      </c>
      <c r="C3" s="42" t="s">
        <v>304</v>
      </c>
    </row>
    <row r="4" spans="1:5" ht="21">
      <c r="A4" s="40" t="s">
        <v>142</v>
      </c>
      <c r="C4" s="43" t="s">
        <v>496</v>
      </c>
    </row>
    <row r="5" spans="1:5" ht="28.5" customHeight="1"/>
    <row r="6" spans="1:5" ht="21">
      <c r="A6" s="40" t="s">
        <v>141</v>
      </c>
      <c r="B6" s="2"/>
      <c r="C6" s="3"/>
    </row>
    <row r="7" spans="1:5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5">
      <c r="A8" s="27" t="s">
        <v>280</v>
      </c>
      <c r="B8" s="31">
        <v>64646530</v>
      </c>
      <c r="C8" s="32">
        <f>B8/$B$13</f>
        <v>0.45843999904208199</v>
      </c>
      <c r="D8" s="47">
        <v>19520343</v>
      </c>
      <c r="E8" s="32">
        <f>D8/B8</f>
        <v>0.30195500052361668</v>
      </c>
    </row>
    <row r="9" spans="1:5">
      <c r="A9" s="27" t="s">
        <v>3</v>
      </c>
      <c r="B9" s="31">
        <v>693791</v>
      </c>
      <c r="C9" s="32">
        <f t="shared" ref="C9:C12" si="0">B9/$B$13</f>
        <v>4.9200095562036373E-3</v>
      </c>
      <c r="D9" s="33">
        <v>693791</v>
      </c>
      <c r="E9" s="32">
        <f t="shared" ref="E9:E12" si="1">D9/B9</f>
        <v>1</v>
      </c>
    </row>
    <row r="10" spans="1:5">
      <c r="A10" s="27" t="s">
        <v>1</v>
      </c>
      <c r="B10" s="31">
        <v>21098538</v>
      </c>
      <c r="C10" s="32">
        <f t="shared" si="0"/>
        <v>0.14961999879203619</v>
      </c>
      <c r="D10" s="33">
        <f>4550872+75000+75000+600000+500000+1200000</f>
        <v>7000872</v>
      </c>
      <c r="E10" s="32">
        <f t="shared" si="1"/>
        <v>0.33181787287820608</v>
      </c>
    </row>
    <row r="11" spans="1:5">
      <c r="A11" s="27" t="s">
        <v>0</v>
      </c>
      <c r="B11" s="31">
        <v>45472835</v>
      </c>
      <c r="C11" s="32">
        <f t="shared" si="0"/>
        <v>0.32246999852646002</v>
      </c>
      <c r="D11" s="33">
        <f>29619180+9564545</f>
        <v>39183725</v>
      </c>
      <c r="E11" s="32">
        <f t="shared" si="1"/>
        <v>0.86169522969042944</v>
      </c>
    </row>
    <row r="12" spans="1:5">
      <c r="A12" s="27" t="s">
        <v>2</v>
      </c>
      <c r="B12" s="31">
        <v>9102463</v>
      </c>
      <c r="C12" s="32">
        <f t="shared" si="0"/>
        <v>6.4549994083218182E-2</v>
      </c>
      <c r="D12" s="33">
        <f>500000+350000+550000+400000+900000</f>
        <v>2700000</v>
      </c>
      <c r="E12" s="32">
        <f t="shared" si="1"/>
        <v>0.29662301291419696</v>
      </c>
    </row>
    <row r="13" spans="1:5">
      <c r="A13" s="44" t="s">
        <v>83</v>
      </c>
      <c r="B13" s="45">
        <f>SUM(B8:B12)</f>
        <v>141014157</v>
      </c>
      <c r="C13" s="46">
        <f>SUM(C8:C12)</f>
        <v>1</v>
      </c>
      <c r="D13" s="45">
        <f>SUM(D8:D12)</f>
        <v>69098731</v>
      </c>
      <c r="E13" s="46">
        <f>D13/B13</f>
        <v>0.4900127226233037</v>
      </c>
    </row>
    <row r="16" spans="1:5" ht="21">
      <c r="A16" s="40" t="s">
        <v>257</v>
      </c>
    </row>
    <row r="17" spans="1:18" s="112" customFormat="1">
      <c r="A17" s="38" t="s">
        <v>140</v>
      </c>
      <c r="B17" s="38">
        <v>2007</v>
      </c>
      <c r="C17" s="39">
        <v>2008</v>
      </c>
      <c r="D17" s="38">
        <v>2009</v>
      </c>
      <c r="E17" s="39">
        <v>2010</v>
      </c>
      <c r="F17" s="38">
        <v>2011</v>
      </c>
      <c r="G17" s="39">
        <v>2012</v>
      </c>
      <c r="H17" s="38">
        <v>2013</v>
      </c>
      <c r="I17" s="39">
        <v>2014</v>
      </c>
      <c r="J17" s="38">
        <v>2015</v>
      </c>
      <c r="K17" s="39">
        <v>2016</v>
      </c>
      <c r="L17" s="38">
        <v>2017</v>
      </c>
      <c r="M17" s="38">
        <v>2018</v>
      </c>
      <c r="N17" s="38">
        <v>2019</v>
      </c>
      <c r="O17" s="39">
        <v>2020</v>
      </c>
      <c r="P17" s="38">
        <v>2021</v>
      </c>
      <c r="Q17" s="38">
        <v>2022</v>
      </c>
      <c r="R17" s="38">
        <v>2023</v>
      </c>
    </row>
    <row r="18" spans="1:18" s="112" customFormat="1">
      <c r="A18" s="27" t="s">
        <v>123</v>
      </c>
      <c r="B18" s="28">
        <v>1607498.98</v>
      </c>
      <c r="C18" s="28">
        <v>1608792.17</v>
      </c>
      <c r="D18" s="28">
        <v>1440071.05</v>
      </c>
      <c r="E18" s="28">
        <v>1765891.16</v>
      </c>
      <c r="F18" s="28">
        <v>10413.299999999999</v>
      </c>
      <c r="G18" s="28">
        <v>0</v>
      </c>
      <c r="H18" s="28">
        <v>0</v>
      </c>
      <c r="I18" s="28">
        <v>0</v>
      </c>
      <c r="J18" s="28">
        <v>1750.78</v>
      </c>
      <c r="K18" s="28">
        <v>248.24</v>
      </c>
      <c r="L18" s="28">
        <v>0</v>
      </c>
      <c r="M18" s="28">
        <v>2512671.9</v>
      </c>
      <c r="N18" s="28">
        <v>2834362.36</v>
      </c>
      <c r="O18" s="28">
        <f>'FA Raw Data'!D159</f>
        <v>3260319.48</v>
      </c>
      <c r="P18" s="28">
        <f>'FA Raw Data'!D171</f>
        <v>3118606.87</v>
      </c>
      <c r="Q18" s="28">
        <f>'FA Raw Data'!D183</f>
        <v>3273321.55</v>
      </c>
      <c r="R18" s="28">
        <v>0</v>
      </c>
    </row>
    <row r="19" spans="1:18" s="112" customFormat="1">
      <c r="A19" s="27" t="s">
        <v>124</v>
      </c>
      <c r="B19" s="28">
        <v>1887771.45</v>
      </c>
      <c r="C19" s="28">
        <v>1962645.58</v>
      </c>
      <c r="D19" s="28">
        <v>1940521.41</v>
      </c>
      <c r="E19" s="28">
        <v>1618253.92</v>
      </c>
      <c r="F19" s="28">
        <v>1126.24</v>
      </c>
      <c r="G19" s="28">
        <v>0</v>
      </c>
      <c r="H19" s="28">
        <v>0</v>
      </c>
      <c r="I19" s="28">
        <v>0</v>
      </c>
      <c r="J19" s="28">
        <v>1926.58</v>
      </c>
      <c r="K19" s="28">
        <v>704.84</v>
      </c>
      <c r="L19" s="28">
        <v>0</v>
      </c>
      <c r="M19" s="28">
        <v>1840309.31</v>
      </c>
      <c r="N19" s="28">
        <v>2308534.44</v>
      </c>
      <c r="O19" s="28">
        <f>'FA Raw Data'!D160</f>
        <v>2003236.14</v>
      </c>
      <c r="P19" s="28">
        <f>'FA Raw Data'!D172</f>
        <v>2278351.1</v>
      </c>
      <c r="Q19" s="28">
        <f>'FA Raw Data'!D184</f>
        <v>2521576.81</v>
      </c>
      <c r="R19" s="28">
        <v>0</v>
      </c>
    </row>
    <row r="20" spans="1:18" s="112" customFormat="1">
      <c r="A20" s="27" t="s">
        <v>125</v>
      </c>
      <c r="B20" s="28">
        <v>1743451.73</v>
      </c>
      <c r="C20" s="28">
        <v>1363866.99</v>
      </c>
      <c r="D20" s="28">
        <v>1455570.01</v>
      </c>
      <c r="E20" s="28">
        <v>1574857.79</v>
      </c>
      <c r="F20" s="28">
        <v>13931.36</v>
      </c>
      <c r="G20" s="28">
        <v>0</v>
      </c>
      <c r="H20" s="28">
        <v>0</v>
      </c>
      <c r="I20" s="28">
        <v>25.08</v>
      </c>
      <c r="J20" s="28">
        <v>3053.45</v>
      </c>
      <c r="K20" s="28">
        <v>866.65</v>
      </c>
      <c r="L20" s="28">
        <v>0</v>
      </c>
      <c r="M20" s="28">
        <v>1635758.15</v>
      </c>
      <c r="N20" s="28">
        <v>1843754.42</v>
      </c>
      <c r="O20" s="28">
        <f>'FA Raw Data'!D161</f>
        <v>1870769.21</v>
      </c>
      <c r="P20" s="28">
        <f>'FA Raw Data'!D173</f>
        <v>2243004.88</v>
      </c>
      <c r="Q20" s="28">
        <f>'FA Raw Data'!D185</f>
        <v>0</v>
      </c>
      <c r="R20" s="28">
        <v>0</v>
      </c>
    </row>
    <row r="21" spans="1:18" s="112" customFormat="1">
      <c r="A21" s="27" t="s">
        <v>126</v>
      </c>
      <c r="B21" s="28">
        <v>1566989.54</v>
      </c>
      <c r="C21" s="28">
        <v>1532978.81</v>
      </c>
      <c r="D21" s="28">
        <v>1156433.8</v>
      </c>
      <c r="E21" s="28">
        <v>1615324.54</v>
      </c>
      <c r="F21" s="28">
        <v>826.96</v>
      </c>
      <c r="G21" s="28">
        <v>0</v>
      </c>
      <c r="H21" s="28">
        <v>0</v>
      </c>
      <c r="I21" s="28">
        <v>964.3</v>
      </c>
      <c r="J21" s="28">
        <v>1643.09</v>
      </c>
      <c r="K21" s="28">
        <v>223.1</v>
      </c>
      <c r="L21" s="28">
        <v>0</v>
      </c>
      <c r="M21" s="28">
        <v>2785690.32</v>
      </c>
      <c r="N21" s="28">
        <v>2057077.9</v>
      </c>
      <c r="O21" s="28">
        <f>'FA Raw Data'!D162</f>
        <v>2019138.85</v>
      </c>
      <c r="P21" s="28">
        <f>'FA Raw Data'!D174</f>
        <v>2640111.96</v>
      </c>
      <c r="Q21" s="28">
        <f>'FA Raw Data'!D186</f>
        <v>0</v>
      </c>
      <c r="R21" s="28">
        <v>0</v>
      </c>
    </row>
    <row r="22" spans="1:18" s="112" customFormat="1">
      <c r="A22" s="27" t="s">
        <v>127</v>
      </c>
      <c r="B22" s="28">
        <v>1630789.48</v>
      </c>
      <c r="C22" s="28">
        <v>1809090.05</v>
      </c>
      <c r="D22" s="28">
        <v>2281055.7800000003</v>
      </c>
      <c r="E22" s="28">
        <v>168597.12</v>
      </c>
      <c r="F22" s="28">
        <v>4372.75</v>
      </c>
      <c r="G22" s="28">
        <v>0</v>
      </c>
      <c r="H22" s="28">
        <v>0</v>
      </c>
      <c r="I22" s="28">
        <v>12458.15</v>
      </c>
      <c r="J22" s="28">
        <v>1787.17</v>
      </c>
      <c r="K22" s="28">
        <v>2280.65</v>
      </c>
      <c r="L22" s="28">
        <v>0</v>
      </c>
      <c r="M22" s="28">
        <v>2025017.23</v>
      </c>
      <c r="N22" s="28">
        <v>2340793.66</v>
      </c>
      <c r="O22" s="28">
        <f>'FA Raw Data'!D163</f>
        <v>2007887.06</v>
      </c>
      <c r="P22" s="28">
        <f>'FA Raw Data'!D175</f>
        <v>2734025.56</v>
      </c>
      <c r="Q22" s="28">
        <f>'FA Raw Data'!D187</f>
        <v>0</v>
      </c>
      <c r="R22" s="28">
        <v>0</v>
      </c>
    </row>
    <row r="23" spans="1:18" s="112" customFormat="1">
      <c r="A23" s="27" t="s">
        <v>128</v>
      </c>
      <c r="B23" s="28">
        <v>1873904.53</v>
      </c>
      <c r="C23" s="28">
        <v>1590150.75</v>
      </c>
      <c r="D23" s="28">
        <v>1488964.93</v>
      </c>
      <c r="E23" s="28">
        <v>179295.08</v>
      </c>
      <c r="F23" s="28">
        <v>9420.98</v>
      </c>
      <c r="G23" s="28">
        <v>0</v>
      </c>
      <c r="H23" s="28">
        <v>0</v>
      </c>
      <c r="I23" s="28">
        <v>7736.81</v>
      </c>
      <c r="J23" s="28">
        <v>425.88</v>
      </c>
      <c r="K23" s="28">
        <v>882.15</v>
      </c>
      <c r="L23" s="28">
        <v>0</v>
      </c>
      <c r="M23" s="28">
        <v>2033056.28</v>
      </c>
      <c r="N23" s="28">
        <v>2284938.02</v>
      </c>
      <c r="O23" s="28">
        <f>'FA Raw Data'!D164</f>
        <v>2197977.4500000002</v>
      </c>
      <c r="P23" s="28">
        <f>'FA Raw Data'!D176</f>
        <v>2697375.76</v>
      </c>
      <c r="Q23" s="28">
        <f>'FA Raw Data'!D188</f>
        <v>0</v>
      </c>
      <c r="R23" s="28">
        <v>0</v>
      </c>
    </row>
    <row r="24" spans="1:18" s="112" customFormat="1">
      <c r="A24" s="27" t="s">
        <v>129</v>
      </c>
      <c r="B24" s="28">
        <v>1725943.99</v>
      </c>
      <c r="C24" s="28">
        <v>1633681.01</v>
      </c>
      <c r="D24" s="28">
        <v>1503611.1</v>
      </c>
      <c r="E24" s="28">
        <v>22349.87</v>
      </c>
      <c r="F24" s="28">
        <v>6908.93</v>
      </c>
      <c r="G24" s="28">
        <v>0</v>
      </c>
      <c r="H24" s="28">
        <v>0</v>
      </c>
      <c r="I24" s="28">
        <v>3456.66</v>
      </c>
      <c r="J24" s="28">
        <v>1788.04</v>
      </c>
      <c r="K24" s="28">
        <v>593.01</v>
      </c>
      <c r="L24" s="28">
        <v>26892.62</v>
      </c>
      <c r="M24" s="28">
        <v>2024709</v>
      </c>
      <c r="N24" s="28">
        <v>2239320.0299999998</v>
      </c>
      <c r="O24" s="28">
        <f>'FA Raw Data'!D165</f>
        <v>2288686.2400000002</v>
      </c>
      <c r="P24" s="28">
        <f>'FA Raw Data'!D177</f>
        <v>2809559.32</v>
      </c>
      <c r="Q24" s="28">
        <f>'FA Raw Data'!D189</f>
        <v>0</v>
      </c>
      <c r="R24" s="28">
        <v>0</v>
      </c>
    </row>
    <row r="25" spans="1:18" s="112" customFormat="1">
      <c r="A25" s="27" t="s">
        <v>130</v>
      </c>
      <c r="B25" s="28">
        <v>1662560.26</v>
      </c>
      <c r="C25" s="28">
        <v>1773191.1</v>
      </c>
      <c r="D25" s="28">
        <v>1625634.4</v>
      </c>
      <c r="E25" s="28">
        <v>46221.13</v>
      </c>
      <c r="F25" s="28">
        <v>0</v>
      </c>
      <c r="G25" s="28">
        <v>0</v>
      </c>
      <c r="H25" s="28">
        <v>0</v>
      </c>
      <c r="I25" s="28">
        <v>819.04</v>
      </c>
      <c r="J25" s="28">
        <v>2508.9499999999998</v>
      </c>
      <c r="K25" s="28">
        <v>60.57</v>
      </c>
      <c r="L25" s="28">
        <v>2070274.29</v>
      </c>
      <c r="M25" s="28">
        <v>2550150.5299999998</v>
      </c>
      <c r="N25" s="28">
        <v>2232207.19</v>
      </c>
      <c r="O25" s="28">
        <f>'FA Raw Data'!D166</f>
        <v>2191102.4700000002</v>
      </c>
      <c r="P25" s="28">
        <f>'FA Raw Data'!D178</f>
        <v>2762990.87</v>
      </c>
      <c r="Q25" s="28">
        <f>'FA Raw Data'!D190</f>
        <v>0</v>
      </c>
      <c r="R25" s="28">
        <v>0</v>
      </c>
    </row>
    <row r="26" spans="1:18" s="112" customFormat="1">
      <c r="A26" s="27" t="s">
        <v>131</v>
      </c>
      <c r="B26" s="28">
        <v>1988680.9</v>
      </c>
      <c r="C26" s="28">
        <v>1613525.18</v>
      </c>
      <c r="D26" s="28">
        <v>1765125.29</v>
      </c>
      <c r="E26" s="28">
        <v>8029.96</v>
      </c>
      <c r="F26" s="28">
        <v>0</v>
      </c>
      <c r="G26" s="28">
        <v>0</v>
      </c>
      <c r="H26" s="28">
        <v>0</v>
      </c>
      <c r="I26" s="28">
        <v>1032.6099999999999</v>
      </c>
      <c r="J26" s="28">
        <v>714.69</v>
      </c>
      <c r="K26" s="28">
        <v>1504.27</v>
      </c>
      <c r="L26" s="28">
        <v>2057236.66</v>
      </c>
      <c r="M26" s="28">
        <v>1981872.79</v>
      </c>
      <c r="N26" s="28">
        <v>2168510.58</v>
      </c>
      <c r="O26" s="28">
        <f>'FA Raw Data'!D167</f>
        <v>2788868.18</v>
      </c>
      <c r="P26" s="28">
        <f>'FA Raw Data'!D179</f>
        <v>2609234.69</v>
      </c>
      <c r="Q26" s="28">
        <f>'FA Raw Data'!D191</f>
        <v>0</v>
      </c>
      <c r="R26" s="28">
        <v>0</v>
      </c>
    </row>
    <row r="27" spans="1:18" s="112" customFormat="1">
      <c r="A27" s="27" t="s">
        <v>132</v>
      </c>
      <c r="B27" s="28">
        <v>1615283.61</v>
      </c>
      <c r="C27" s="28">
        <v>1568180.23</v>
      </c>
      <c r="D27" s="28">
        <v>1428283.54</v>
      </c>
      <c r="E27" s="28">
        <v>34768.54</v>
      </c>
      <c r="F27" s="28">
        <v>0</v>
      </c>
      <c r="G27" s="28">
        <v>0</v>
      </c>
      <c r="H27" s="28">
        <v>0</v>
      </c>
      <c r="I27" s="28">
        <v>2437</v>
      </c>
      <c r="J27" s="28">
        <v>3171.38</v>
      </c>
      <c r="K27" s="28">
        <v>0.74</v>
      </c>
      <c r="L27" s="28">
        <v>2069717.99</v>
      </c>
      <c r="M27" s="28">
        <v>1990556.48</v>
      </c>
      <c r="N27" s="28">
        <v>2277858.75</v>
      </c>
      <c r="O27" s="28">
        <f>'FA Raw Data'!D168</f>
        <v>2783738.75</v>
      </c>
      <c r="P27" s="28">
        <f>'FA Raw Data'!D180</f>
        <v>2590708.56</v>
      </c>
      <c r="Q27" s="28">
        <f>'FA Raw Data'!D192</f>
        <v>0</v>
      </c>
      <c r="R27" s="28">
        <v>0</v>
      </c>
    </row>
    <row r="28" spans="1:18" s="112" customFormat="1">
      <c r="A28" s="27" t="s">
        <v>133</v>
      </c>
      <c r="B28" s="28">
        <v>1840923.93</v>
      </c>
      <c r="C28" s="28">
        <v>1705054.46</v>
      </c>
      <c r="D28" s="28">
        <v>1465118.68</v>
      </c>
      <c r="E28" s="28">
        <v>40330.699999999997</v>
      </c>
      <c r="F28" s="28">
        <v>0</v>
      </c>
      <c r="G28" s="28">
        <v>0</v>
      </c>
      <c r="H28" s="28">
        <v>0</v>
      </c>
      <c r="I28" s="28">
        <v>706.97</v>
      </c>
      <c r="J28" s="28">
        <v>648.62</v>
      </c>
      <c r="K28" s="28">
        <v>0</v>
      </c>
      <c r="L28" s="28">
        <v>1910760.57</v>
      </c>
      <c r="M28" s="28">
        <v>2121207.9500000002</v>
      </c>
      <c r="N28" s="28">
        <v>2173130.5699999998</v>
      </c>
      <c r="O28" s="28">
        <f>'FA Raw Data'!D169</f>
        <v>2451792.66</v>
      </c>
      <c r="P28" s="28">
        <f>'FA Raw Data'!D181</f>
        <v>2647935.98</v>
      </c>
      <c r="Q28" s="28">
        <f>'FA Raw Data'!D193</f>
        <v>0</v>
      </c>
      <c r="R28" s="28">
        <v>0</v>
      </c>
    </row>
    <row r="29" spans="1:18" s="112" customFormat="1">
      <c r="A29" s="27" t="s">
        <v>134</v>
      </c>
      <c r="B29" s="28">
        <v>1706379.33</v>
      </c>
      <c r="C29" s="28">
        <v>1398915.07</v>
      </c>
      <c r="D29" s="28">
        <v>1475016.37</v>
      </c>
      <c r="E29" s="28">
        <v>22949.58</v>
      </c>
      <c r="F29" s="28">
        <v>0</v>
      </c>
      <c r="G29" s="28">
        <v>0</v>
      </c>
      <c r="H29" s="28">
        <v>0</v>
      </c>
      <c r="I29" s="28">
        <v>1733.56</v>
      </c>
      <c r="J29" s="28">
        <v>4346.08</v>
      </c>
      <c r="K29" s="28">
        <v>994.16</v>
      </c>
      <c r="L29" s="28">
        <v>2151202.62</v>
      </c>
      <c r="M29" s="28">
        <v>2100147.89</v>
      </c>
      <c r="N29" s="28">
        <v>2182853.37</v>
      </c>
      <c r="O29" s="28">
        <f>'FA Raw Data'!D170</f>
        <v>2478180.02</v>
      </c>
      <c r="P29" s="28">
        <f>'FA Raw Data'!D182</f>
        <v>2808282.29</v>
      </c>
      <c r="Q29" s="28">
        <f>'FA Raw Data'!D194</f>
        <v>0</v>
      </c>
      <c r="R29" s="28">
        <v>0</v>
      </c>
    </row>
    <row r="30" spans="1:18" s="112" customFormat="1">
      <c r="C30" s="1"/>
      <c r="J30" s="29"/>
      <c r="K30" s="30"/>
      <c r="L30" s="29"/>
      <c r="M30" s="29"/>
    </row>
    <row r="31" spans="1:18" s="112" customFormat="1">
      <c r="A31" s="44" t="s">
        <v>83</v>
      </c>
      <c r="B31" s="48">
        <v>20850177.729999997</v>
      </c>
      <c r="C31" s="48">
        <v>19560071.400000002</v>
      </c>
      <c r="D31" s="48">
        <v>19025406.359999999</v>
      </c>
      <c r="E31" s="48">
        <v>7096869.3900000006</v>
      </c>
      <c r="F31" s="48">
        <v>47000.52</v>
      </c>
      <c r="G31" s="48">
        <v>0</v>
      </c>
      <c r="H31" s="48">
        <v>0</v>
      </c>
      <c r="I31" s="48">
        <v>31370.180000000004</v>
      </c>
      <c r="J31" s="48">
        <v>23764.71</v>
      </c>
      <c r="K31" s="48">
        <v>8358.3799999999992</v>
      </c>
      <c r="L31" s="48">
        <v>10286084.75</v>
      </c>
      <c r="M31" s="49">
        <v>25601147.829999998</v>
      </c>
      <c r="N31" s="49">
        <v>26943341.290000003</v>
      </c>
      <c r="O31" s="49">
        <v>28341696.510000002</v>
      </c>
      <c r="P31" s="49">
        <f t="shared" ref="P31:R31" si="2">SUM(P18:P29)</f>
        <v>31940187.84</v>
      </c>
      <c r="Q31" s="49">
        <f t="shared" si="2"/>
        <v>5794898.3599999994</v>
      </c>
      <c r="R31" s="49">
        <f t="shared" si="2"/>
        <v>0</v>
      </c>
    </row>
    <row r="32" spans="1:18" s="112" customFormat="1">
      <c r="C32" s="1"/>
    </row>
    <row r="33" spans="1:18" s="112" customFormat="1" ht="18.75">
      <c r="A33" s="110" t="s">
        <v>249</v>
      </c>
      <c r="C33" s="111">
        <f>(C31-B31)/B31</f>
        <v>-6.1875075920515651E-2</v>
      </c>
      <c r="D33" s="111">
        <f t="shared" ref="D33:R33" si="3">(D31-C31)/C31</f>
        <v>-2.7334513717572766E-2</v>
      </c>
      <c r="E33" s="373" t="s">
        <v>250</v>
      </c>
      <c r="F33" s="373" t="s">
        <v>250</v>
      </c>
      <c r="G33" s="373" t="s">
        <v>250</v>
      </c>
      <c r="H33" s="373" t="s">
        <v>250</v>
      </c>
      <c r="I33" s="373" t="s">
        <v>250</v>
      </c>
      <c r="J33" s="373" t="s">
        <v>250</v>
      </c>
      <c r="K33" s="373" t="s">
        <v>250</v>
      </c>
      <c r="L33" s="373" t="s">
        <v>250</v>
      </c>
      <c r="M33" s="373" t="s">
        <v>250</v>
      </c>
      <c r="N33" s="111">
        <f t="shared" si="3"/>
        <v>5.2427081352469374E-2</v>
      </c>
      <c r="O33" s="342">
        <f t="shared" si="3"/>
        <v>5.1899844378952252E-2</v>
      </c>
      <c r="P33" s="342">
        <f t="shared" si="3"/>
        <v>0.12696809905964229</v>
      </c>
      <c r="Q33" s="109">
        <f t="shared" si="3"/>
        <v>-0.81857031057460428</v>
      </c>
      <c r="R33" s="109">
        <f t="shared" si="3"/>
        <v>-1</v>
      </c>
    </row>
  </sheetData>
  <sortState xmlns:xlrd2="http://schemas.microsoft.com/office/spreadsheetml/2017/richdata2" ref="F29">
    <sortCondition descending="1" ref="F29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6399-3F2A-4964-91F3-9113178B96AC}">
  <sheetPr>
    <tabColor theme="9" tint="-0.249977111117893"/>
  </sheetPr>
  <dimension ref="A1:R30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18" ht="21">
      <c r="A1" s="40" t="s">
        <v>135</v>
      </c>
      <c r="C1" s="41" t="s">
        <v>283</v>
      </c>
    </row>
    <row r="2" spans="1:18" ht="21">
      <c r="A2" s="40" t="s">
        <v>136</v>
      </c>
      <c r="C2" s="138" t="s">
        <v>282</v>
      </c>
    </row>
    <row r="3" spans="1:18" ht="21">
      <c r="A3" s="40" t="s">
        <v>137</v>
      </c>
      <c r="C3" s="138" t="s">
        <v>305</v>
      </c>
    </row>
    <row r="4" spans="1:18" ht="21">
      <c r="A4" s="40" t="s">
        <v>142</v>
      </c>
      <c r="C4" s="43" t="s">
        <v>497</v>
      </c>
    </row>
    <row r="5" spans="1:18" ht="28.5" customHeight="1"/>
    <row r="6" spans="1:18" ht="21">
      <c r="A6" s="40" t="s">
        <v>141</v>
      </c>
      <c r="B6" s="2"/>
      <c r="C6" s="3"/>
    </row>
    <row r="7" spans="1:18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18">
      <c r="A8" s="27" t="s">
        <v>96</v>
      </c>
      <c r="B8" s="31">
        <v>259506000</v>
      </c>
      <c r="C8" s="32">
        <f>B8/B10</f>
        <v>0.9471021897810219</v>
      </c>
      <c r="D8" s="47">
        <v>153000000</v>
      </c>
      <c r="E8" s="32">
        <f>D8/B8</f>
        <v>0.5895817437747104</v>
      </c>
    </row>
    <row r="9" spans="1:18">
      <c r="A9" s="27" t="s">
        <v>285</v>
      </c>
      <c r="B9" s="31">
        <v>14494000</v>
      </c>
      <c r="C9" s="32">
        <f>B9/B10</f>
        <v>5.2897810218978103E-2</v>
      </c>
      <c r="D9" s="33">
        <v>13494000</v>
      </c>
      <c r="E9" s="32">
        <f>D9/B9</f>
        <v>0.93100593348971994</v>
      </c>
    </row>
    <row r="10" spans="1:18">
      <c r="A10" s="44" t="s">
        <v>83</v>
      </c>
      <c r="B10" s="45">
        <f>SUM(B8:B9)</f>
        <v>274000000</v>
      </c>
      <c r="C10" s="46">
        <f>SUM(C8:C9)</f>
        <v>1</v>
      </c>
      <c r="D10" s="45">
        <f>SUM(D8:D9)</f>
        <v>166494000</v>
      </c>
      <c r="E10" s="46">
        <f>D10/B10</f>
        <v>0.60764233576642335</v>
      </c>
    </row>
    <row r="13" spans="1:18" ht="21">
      <c r="A13" s="40" t="s">
        <v>257</v>
      </c>
    </row>
    <row r="14" spans="1:18" s="112" customFormat="1">
      <c r="A14" s="38" t="s">
        <v>140</v>
      </c>
      <c r="B14" s="38">
        <v>2007</v>
      </c>
      <c r="C14" s="39">
        <v>2008</v>
      </c>
      <c r="D14" s="38">
        <v>2009</v>
      </c>
      <c r="E14" s="39">
        <v>2010</v>
      </c>
      <c r="F14" s="38">
        <v>2011</v>
      </c>
      <c r="G14" s="39">
        <v>2012</v>
      </c>
      <c r="H14" s="38">
        <v>2013</v>
      </c>
      <c r="I14" s="39">
        <v>2014</v>
      </c>
      <c r="J14" s="38">
        <v>2015</v>
      </c>
      <c r="K14" s="39">
        <v>2016</v>
      </c>
      <c r="L14" s="38">
        <v>2017</v>
      </c>
      <c r="M14" s="38">
        <v>2018</v>
      </c>
      <c r="N14" s="38">
        <v>2019</v>
      </c>
      <c r="O14" s="39">
        <v>2020</v>
      </c>
      <c r="P14" s="38">
        <v>2021</v>
      </c>
      <c r="Q14" s="38">
        <v>2022</v>
      </c>
      <c r="R14" s="38">
        <v>2023</v>
      </c>
    </row>
    <row r="15" spans="1:18" s="112" customFormat="1">
      <c r="A15" s="27" t="s">
        <v>123</v>
      </c>
      <c r="B15" s="28">
        <v>2236448.67</v>
      </c>
      <c r="C15" s="28">
        <v>2483916.83</v>
      </c>
      <c r="D15" s="28">
        <v>2086641.73</v>
      </c>
      <c r="E15" s="28">
        <v>2411787.13</v>
      </c>
      <c r="F15" s="28">
        <v>2959609.63</v>
      </c>
      <c r="G15" s="28">
        <v>3016418.04</v>
      </c>
      <c r="H15" s="28">
        <v>3092479.34</v>
      </c>
      <c r="I15" s="28">
        <v>3047735.1</v>
      </c>
      <c r="J15" s="28">
        <v>3410777.47</v>
      </c>
      <c r="K15" s="28">
        <v>3400816.16</v>
      </c>
      <c r="L15" s="28">
        <v>3522291.42</v>
      </c>
      <c r="M15" s="28">
        <v>3725259.09</v>
      </c>
      <c r="N15" s="28">
        <v>3861099.74</v>
      </c>
      <c r="O15" s="28">
        <f>'FT Raw Data'!D159</f>
        <v>4010452.9</v>
      </c>
      <c r="P15" s="28">
        <f>'FT Raw Data'!D171</f>
        <v>5072828.47</v>
      </c>
      <c r="Q15" s="28">
        <f>'FT Raw Data'!D183</f>
        <v>5436387.6500000004</v>
      </c>
      <c r="R15" s="28">
        <v>0</v>
      </c>
    </row>
    <row r="16" spans="1:18" s="112" customFormat="1">
      <c r="A16" s="27" t="s">
        <v>124</v>
      </c>
      <c r="B16" s="28">
        <v>2843139.54</v>
      </c>
      <c r="C16" s="28">
        <v>2714166.3</v>
      </c>
      <c r="D16" s="28">
        <v>2736776.28</v>
      </c>
      <c r="E16" s="28">
        <v>2217981.7200000002</v>
      </c>
      <c r="F16" s="28">
        <v>2076243.45</v>
      </c>
      <c r="G16" s="28">
        <v>2262611.5499999998</v>
      </c>
      <c r="H16" s="28">
        <v>2374281.58</v>
      </c>
      <c r="I16" s="28">
        <v>2378832.73</v>
      </c>
      <c r="J16" s="28">
        <v>2621397.92</v>
      </c>
      <c r="K16" s="28">
        <v>2664626.36</v>
      </c>
      <c r="L16" s="28">
        <v>2723816.2</v>
      </c>
      <c r="M16" s="28">
        <v>2993631.94</v>
      </c>
      <c r="N16" s="28">
        <v>3128379.23</v>
      </c>
      <c r="O16" s="28">
        <f>'FT Raw Data'!D160</f>
        <v>3185614.64</v>
      </c>
      <c r="P16" s="28">
        <f>'FT Raw Data'!D172</f>
        <v>3657026.09</v>
      </c>
      <c r="Q16" s="28">
        <f>'FT Raw Data'!D184</f>
        <v>4285127.58</v>
      </c>
      <c r="R16" s="28">
        <v>0</v>
      </c>
    </row>
    <row r="17" spans="1:18" s="112" customFormat="1">
      <c r="A17" s="27" t="s">
        <v>125</v>
      </c>
      <c r="B17" s="28">
        <v>2669528.41</v>
      </c>
      <c r="C17" s="28">
        <v>1931629.55</v>
      </c>
      <c r="D17" s="28">
        <v>2212712.5299999998</v>
      </c>
      <c r="E17" s="28">
        <v>2057055.38</v>
      </c>
      <c r="F17" s="28">
        <v>2202658.38</v>
      </c>
      <c r="G17" s="28">
        <v>2381788.5499999998</v>
      </c>
      <c r="H17" s="28">
        <v>2514211.0299999998</v>
      </c>
      <c r="I17" s="28">
        <v>2410917.08</v>
      </c>
      <c r="J17" s="28">
        <v>2557966.42</v>
      </c>
      <c r="K17" s="28">
        <v>2578457.85</v>
      </c>
      <c r="L17" s="28">
        <v>2740930.21</v>
      </c>
      <c r="M17" s="28">
        <v>2664336.86</v>
      </c>
      <c r="N17" s="28">
        <v>2932670.82</v>
      </c>
      <c r="O17" s="28">
        <f>'FT Raw Data'!D161</f>
        <v>3053470.04</v>
      </c>
      <c r="P17" s="28">
        <f>'FT Raw Data'!D173</f>
        <v>3624125.34</v>
      </c>
      <c r="Q17" s="28">
        <f>'FT Raw Data'!D185</f>
        <v>0</v>
      </c>
      <c r="R17" s="28">
        <v>0</v>
      </c>
    </row>
    <row r="18" spans="1:18" s="112" customFormat="1">
      <c r="A18" s="27" t="s">
        <v>126</v>
      </c>
      <c r="B18" s="28">
        <v>2328417.44</v>
      </c>
      <c r="C18" s="28">
        <v>2517763.2400000002</v>
      </c>
      <c r="D18" s="28">
        <v>1497088.62</v>
      </c>
      <c r="E18" s="28">
        <v>2370358.2000000002</v>
      </c>
      <c r="F18" s="28">
        <v>2416307.79</v>
      </c>
      <c r="G18" s="28">
        <v>2593802.29</v>
      </c>
      <c r="H18" s="28">
        <v>2551331.0499999998</v>
      </c>
      <c r="I18" s="28">
        <v>2635510.81</v>
      </c>
      <c r="J18" s="28">
        <v>2685588.75</v>
      </c>
      <c r="K18" s="28">
        <v>3033769.89</v>
      </c>
      <c r="L18" s="28">
        <v>2948908.26</v>
      </c>
      <c r="M18" s="28">
        <v>3320693.97</v>
      </c>
      <c r="N18" s="28">
        <v>3293831.1</v>
      </c>
      <c r="O18" s="28">
        <f>'FT Raw Data'!D162</f>
        <v>3349778.66</v>
      </c>
      <c r="P18" s="28">
        <f>'FT Raw Data'!D174</f>
        <v>4272125.3099999996</v>
      </c>
      <c r="Q18" s="28">
        <f>'FT Raw Data'!D186</f>
        <v>0</v>
      </c>
      <c r="R18" s="28">
        <v>0</v>
      </c>
    </row>
    <row r="19" spans="1:18" s="112" customFormat="1">
      <c r="A19" s="27" t="s">
        <v>127</v>
      </c>
      <c r="B19" s="28">
        <v>2545518.69</v>
      </c>
      <c r="C19" s="28">
        <v>2796987.05</v>
      </c>
      <c r="D19" s="28">
        <v>2945244.1</v>
      </c>
      <c r="E19" s="28">
        <v>2151005.4</v>
      </c>
      <c r="F19" s="28">
        <v>2295089.7000000002</v>
      </c>
      <c r="G19" s="28">
        <v>2232888.63</v>
      </c>
      <c r="H19" s="28">
        <v>2404919.7999999998</v>
      </c>
      <c r="I19" s="28">
        <v>2628551.91</v>
      </c>
      <c r="J19" s="28">
        <v>2888375.13</v>
      </c>
      <c r="K19" s="28">
        <v>2864800.09</v>
      </c>
      <c r="L19" s="28">
        <v>3149330.77</v>
      </c>
      <c r="M19" s="28">
        <v>3201695.95</v>
      </c>
      <c r="N19" s="28">
        <v>3445323.38</v>
      </c>
      <c r="O19" s="28">
        <f>'FT Raw Data'!D163</f>
        <v>3332214.15</v>
      </c>
      <c r="P19" s="28">
        <f>'FT Raw Data'!D175</f>
        <v>4488706.8099999996</v>
      </c>
      <c r="Q19" s="28">
        <f>'FT Raw Data'!D187</f>
        <v>0</v>
      </c>
      <c r="R19" s="28">
        <v>0</v>
      </c>
    </row>
    <row r="20" spans="1:18" s="112" customFormat="1">
      <c r="A20" s="27" t="s">
        <v>128</v>
      </c>
      <c r="B20" s="28">
        <v>3161675.38</v>
      </c>
      <c r="C20" s="28">
        <v>2486414.38</v>
      </c>
      <c r="D20" s="28">
        <v>2035150.43</v>
      </c>
      <c r="E20" s="28">
        <v>2485301.89</v>
      </c>
      <c r="F20" s="28">
        <v>2422416.7400000002</v>
      </c>
      <c r="G20" s="28">
        <v>2865273.15</v>
      </c>
      <c r="H20" s="28">
        <v>2581004.63</v>
      </c>
      <c r="I20" s="28">
        <v>2840913.93</v>
      </c>
      <c r="J20" s="28">
        <v>2914159.5</v>
      </c>
      <c r="K20" s="28">
        <v>2998847.35</v>
      </c>
      <c r="L20" s="28">
        <v>3196651.11</v>
      </c>
      <c r="M20" s="28">
        <v>3311004.09</v>
      </c>
      <c r="N20" s="28">
        <v>3556215.89</v>
      </c>
      <c r="O20" s="28">
        <f>'FT Raw Data'!D164</f>
        <v>3769309.59</v>
      </c>
      <c r="P20" s="28">
        <f>'FT Raw Data'!D176</f>
        <v>4551479.84</v>
      </c>
      <c r="Q20" s="28">
        <f>'FT Raw Data'!D188</f>
        <v>0</v>
      </c>
      <c r="R20" s="28">
        <v>0</v>
      </c>
    </row>
    <row r="21" spans="1:18" s="112" customFormat="1">
      <c r="A21" s="27" t="s">
        <v>129</v>
      </c>
      <c r="B21" s="28">
        <v>2822994.65</v>
      </c>
      <c r="C21" s="28">
        <v>2608076.1800000002</v>
      </c>
      <c r="D21" s="28">
        <v>2095830.14</v>
      </c>
      <c r="E21" s="28">
        <v>2385436.89</v>
      </c>
      <c r="F21" s="28">
        <v>2555068.63</v>
      </c>
      <c r="G21" s="28">
        <v>2633970.2400000002</v>
      </c>
      <c r="H21" s="28">
        <v>2522884.4900000002</v>
      </c>
      <c r="I21" s="28">
        <v>2790550.38</v>
      </c>
      <c r="J21" s="28">
        <v>2919144.12</v>
      </c>
      <c r="K21" s="28">
        <v>3122364.09</v>
      </c>
      <c r="L21" s="28">
        <v>3172733.34</v>
      </c>
      <c r="M21" s="28">
        <v>3453241.3</v>
      </c>
      <c r="N21" s="28">
        <v>3433319.31</v>
      </c>
      <c r="O21" s="28">
        <f>'FT Raw Data'!D165</f>
        <v>3780849.81</v>
      </c>
      <c r="P21" s="28">
        <f>'FT Raw Data'!D177</f>
        <v>4689835.29</v>
      </c>
      <c r="Q21" s="28">
        <f>'FT Raw Data'!D189</f>
        <v>0</v>
      </c>
      <c r="R21" s="28">
        <v>0</v>
      </c>
    </row>
    <row r="22" spans="1:18" s="112" customFormat="1">
      <c r="A22" s="27" t="s">
        <v>130</v>
      </c>
      <c r="B22" s="28">
        <v>2416759.85</v>
      </c>
      <c r="C22" s="28">
        <v>2802951.79</v>
      </c>
      <c r="D22" s="28">
        <v>2276172.1</v>
      </c>
      <c r="E22" s="28">
        <v>2267204.63</v>
      </c>
      <c r="F22" s="28">
        <v>2569551.35</v>
      </c>
      <c r="G22" s="28">
        <v>2582537.2599999998</v>
      </c>
      <c r="H22" s="28">
        <v>2461467.81</v>
      </c>
      <c r="I22" s="28">
        <v>2834122.1</v>
      </c>
      <c r="J22" s="28">
        <v>2916719.41</v>
      </c>
      <c r="K22" s="28">
        <v>2958472.99</v>
      </c>
      <c r="L22" s="28">
        <v>3350871.2</v>
      </c>
      <c r="M22" s="28">
        <v>3396104.27</v>
      </c>
      <c r="N22" s="28">
        <v>3570593.42</v>
      </c>
      <c r="O22" s="28">
        <f>'FT Raw Data'!D166</f>
        <v>3812122.87</v>
      </c>
      <c r="P22" s="28">
        <f>'FT Raw Data'!D178</f>
        <v>4483916.4800000004</v>
      </c>
      <c r="Q22" s="28">
        <f>'FT Raw Data'!D190</f>
        <v>0</v>
      </c>
      <c r="R22" s="28">
        <v>0</v>
      </c>
    </row>
    <row r="23" spans="1:18" s="112" customFormat="1">
      <c r="A23" s="27" t="s">
        <v>131</v>
      </c>
      <c r="B23" s="28">
        <v>3115904.36</v>
      </c>
      <c r="C23" s="28">
        <v>2272005.92</v>
      </c>
      <c r="D23" s="28">
        <v>2463397</v>
      </c>
      <c r="E23" s="28">
        <v>2360833.7599999998</v>
      </c>
      <c r="F23" s="28">
        <v>2555175.7400000002</v>
      </c>
      <c r="G23" s="28">
        <v>2638048.4700000002</v>
      </c>
      <c r="H23" s="28">
        <v>2612038.36</v>
      </c>
      <c r="I23" s="28">
        <v>2813405.14</v>
      </c>
      <c r="J23" s="28">
        <v>2953853.21</v>
      </c>
      <c r="K23" s="28">
        <v>2940517.48</v>
      </c>
      <c r="L23" s="28">
        <v>3055273.07</v>
      </c>
      <c r="M23" s="28">
        <v>3352171.59</v>
      </c>
      <c r="N23" s="28">
        <v>3403530.93</v>
      </c>
      <c r="O23" s="28">
        <f>'FT Raw Data'!D167</f>
        <v>4928616.92</v>
      </c>
      <c r="P23" s="28">
        <f>'FT Raw Data'!D179</f>
        <v>4513196.91</v>
      </c>
      <c r="Q23" s="28">
        <f>'FT Raw Data'!D191</f>
        <v>0</v>
      </c>
      <c r="R23" s="28">
        <v>0</v>
      </c>
    </row>
    <row r="24" spans="1:18" s="112" customFormat="1">
      <c r="A24" s="27" t="s">
        <v>132</v>
      </c>
      <c r="B24" s="28">
        <v>2376014.08</v>
      </c>
      <c r="C24" s="28">
        <v>2352587.6800000002</v>
      </c>
      <c r="D24" s="28">
        <v>1940794.96</v>
      </c>
      <c r="E24" s="28">
        <v>2354712.09</v>
      </c>
      <c r="F24" s="28">
        <v>2450861.73</v>
      </c>
      <c r="G24" s="28">
        <v>2513857.77</v>
      </c>
      <c r="H24" s="28">
        <v>2571640.4300000002</v>
      </c>
      <c r="I24" s="28">
        <v>2845319.73</v>
      </c>
      <c r="J24" s="28">
        <v>2864003.44</v>
      </c>
      <c r="K24" s="28">
        <v>3033436.72</v>
      </c>
      <c r="L24" s="28">
        <v>3096402.99</v>
      </c>
      <c r="M24" s="28">
        <v>2979329.84</v>
      </c>
      <c r="N24" s="28">
        <v>3445447.87</v>
      </c>
      <c r="O24" s="28">
        <f>'FT Raw Data'!D168</f>
        <v>3732197.35</v>
      </c>
      <c r="P24" s="28">
        <f>'FT Raw Data'!D180</f>
        <v>4415180.63</v>
      </c>
      <c r="Q24" s="28">
        <f>'FT Raw Data'!D192</f>
        <v>0</v>
      </c>
      <c r="R24" s="28">
        <v>0</v>
      </c>
    </row>
    <row r="25" spans="1:18" s="112" customFormat="1">
      <c r="A25" s="27" t="s">
        <v>133</v>
      </c>
      <c r="B25" s="28">
        <v>2877145.32</v>
      </c>
      <c r="C25" s="28">
        <v>2715543.6</v>
      </c>
      <c r="D25" s="28">
        <v>2240029.2799999998</v>
      </c>
      <c r="E25" s="28">
        <v>2214745.52</v>
      </c>
      <c r="F25" s="28">
        <v>2189381.7599999998</v>
      </c>
      <c r="G25" s="28">
        <v>2547144.84</v>
      </c>
      <c r="H25" s="28">
        <v>2503000.2799999998</v>
      </c>
      <c r="I25" s="28">
        <v>2788005.36</v>
      </c>
      <c r="J25" s="28">
        <v>2738826.19</v>
      </c>
      <c r="K25" s="28">
        <v>3047533.63</v>
      </c>
      <c r="L25" s="28">
        <v>2973508.01</v>
      </c>
      <c r="M25" s="28">
        <v>3603819.99</v>
      </c>
      <c r="N25" s="28">
        <v>3420918.23</v>
      </c>
      <c r="O25" s="28">
        <f>'FT Raw Data'!D169</f>
        <v>4325365.3099999996</v>
      </c>
      <c r="P25" s="28">
        <f>'FT Raw Data'!D181</f>
        <v>4471901.59</v>
      </c>
      <c r="Q25" s="28">
        <f>'FT Raw Data'!D193</f>
        <v>0</v>
      </c>
      <c r="R25" s="28">
        <v>0</v>
      </c>
    </row>
    <row r="26" spans="1:18" s="112" customFormat="1">
      <c r="A26" s="27" t="s">
        <v>134</v>
      </c>
      <c r="B26" s="28">
        <v>2576075.58</v>
      </c>
      <c r="C26" s="28">
        <v>2018783.22</v>
      </c>
      <c r="D26" s="28">
        <v>2114079.1</v>
      </c>
      <c r="E26" s="28">
        <v>2187756.64</v>
      </c>
      <c r="F26" s="28">
        <v>2379015.1</v>
      </c>
      <c r="G26" s="28">
        <v>2527004.15</v>
      </c>
      <c r="H26" s="28">
        <v>2647029.61</v>
      </c>
      <c r="I26" s="28">
        <v>2900321.82</v>
      </c>
      <c r="J26" s="28">
        <v>2896759</v>
      </c>
      <c r="K26" s="28">
        <v>2960918.44</v>
      </c>
      <c r="L26" s="28">
        <v>3207608.13</v>
      </c>
      <c r="M26" s="28">
        <v>3307821.51</v>
      </c>
      <c r="N26" s="28">
        <v>3444699.43</v>
      </c>
      <c r="O26" s="28">
        <f>'FT Raw Data'!D170</f>
        <v>4111533.09</v>
      </c>
      <c r="P26" s="28">
        <f>'FT Raw Data'!D182</f>
        <v>4860771.7699999996</v>
      </c>
      <c r="Q26" s="28">
        <f>'FT Raw Data'!D194</f>
        <v>0</v>
      </c>
      <c r="R26" s="28">
        <v>0</v>
      </c>
    </row>
    <row r="27" spans="1:18" s="112" customFormat="1">
      <c r="C27" s="1"/>
      <c r="J27" s="29"/>
      <c r="K27" s="30"/>
      <c r="L27" s="29"/>
      <c r="M27" s="29"/>
    </row>
    <row r="28" spans="1:18" s="112" customFormat="1">
      <c r="A28" s="44" t="s">
        <v>83</v>
      </c>
      <c r="B28" s="48">
        <v>31969621.969999999</v>
      </c>
      <c r="C28" s="48">
        <v>29700825.739999995</v>
      </c>
      <c r="D28" s="48">
        <v>26643916.270000003</v>
      </c>
      <c r="E28" s="48">
        <v>27464179.25</v>
      </c>
      <c r="F28" s="48">
        <v>29071380.000000007</v>
      </c>
      <c r="G28" s="48">
        <v>30795344.939999998</v>
      </c>
      <c r="H28" s="48">
        <v>30836288.41</v>
      </c>
      <c r="I28" s="48">
        <v>32914186.090000004</v>
      </c>
      <c r="J28" s="48">
        <v>34367570.560000002</v>
      </c>
      <c r="K28" s="48">
        <v>35604561.049999997</v>
      </c>
      <c r="L28" s="48">
        <v>37138324.710000001</v>
      </c>
      <c r="M28" s="49">
        <v>39309110.399999999</v>
      </c>
      <c r="N28" s="49">
        <v>40936029.349999994</v>
      </c>
      <c r="O28" s="49">
        <v>45391525.329999998</v>
      </c>
      <c r="P28" s="49">
        <f t="shared" ref="P28:R28" si="0">SUM(P15:P26)</f>
        <v>53101094.529999986</v>
      </c>
      <c r="Q28" s="49">
        <f t="shared" si="0"/>
        <v>9721515.2300000004</v>
      </c>
      <c r="R28" s="49">
        <f t="shared" si="0"/>
        <v>0</v>
      </c>
    </row>
    <row r="29" spans="1:18" s="112" customFormat="1">
      <c r="C29" s="1"/>
    </row>
    <row r="30" spans="1:18" s="112" customFormat="1" ht="18.75">
      <c r="A30" s="110" t="s">
        <v>249</v>
      </c>
      <c r="C30" s="111">
        <f>(C28-B28)/B28</f>
        <v>-7.0967252353782026E-2</v>
      </c>
      <c r="D30" s="111">
        <f t="shared" ref="D30:R30" si="1">(D28-C28)/C28</f>
        <v>-0.1029233832338559</v>
      </c>
      <c r="E30" s="111">
        <f t="shared" si="1"/>
        <v>3.0786126622218087E-2</v>
      </c>
      <c r="F30" s="111">
        <f t="shared" si="1"/>
        <v>5.8519890049144922E-2</v>
      </c>
      <c r="G30" s="111">
        <f t="shared" si="1"/>
        <v>5.9301104385137193E-2</v>
      </c>
      <c r="H30" s="111">
        <f t="shared" si="1"/>
        <v>1.3295343851408258E-3</v>
      </c>
      <c r="I30" s="111">
        <f t="shared" si="1"/>
        <v>6.7384817925303722E-2</v>
      </c>
      <c r="J30" s="111">
        <f t="shared" si="1"/>
        <v>4.4156779876795026E-2</v>
      </c>
      <c r="K30" s="111">
        <f t="shared" si="1"/>
        <v>3.5992957018606164E-2</v>
      </c>
      <c r="L30" s="111">
        <f t="shared" si="1"/>
        <v>4.3077729784285715E-2</v>
      </c>
      <c r="M30" s="111">
        <f t="shared" si="1"/>
        <v>5.845136276207645E-2</v>
      </c>
      <c r="N30" s="111">
        <f t="shared" si="1"/>
        <v>4.1387834358113475E-2</v>
      </c>
      <c r="O30" s="342">
        <f t="shared" si="1"/>
        <v>0.10884045303724614</v>
      </c>
      <c r="P30" s="342">
        <f t="shared" si="1"/>
        <v>0.16984600415938453</v>
      </c>
      <c r="Q30" s="109">
        <f t="shared" si="1"/>
        <v>-0.81692439080501933</v>
      </c>
      <c r="R30" s="109">
        <f t="shared" si="1"/>
        <v>-1</v>
      </c>
    </row>
  </sheetData>
  <sortState xmlns:xlrd2="http://schemas.microsoft.com/office/spreadsheetml/2017/richdata2" ref="F26">
    <sortCondition descending="1" ref="F26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AD8D-AC8F-4144-9329-7A0B7A7F45E9}">
  <sheetPr>
    <tabColor theme="9" tint="-0.249977111117893"/>
  </sheetPr>
  <dimension ref="A1:R43"/>
  <sheetViews>
    <sheetView showGridLines="0" workbookViewId="0"/>
  </sheetViews>
  <sheetFormatPr defaultRowHeight="15"/>
  <cols>
    <col min="1" max="1" width="30.42578125" style="112" customWidth="1"/>
    <col min="2" max="2" width="15.140625" style="112" customWidth="1"/>
    <col min="3" max="3" width="16.28515625" style="1" customWidth="1"/>
    <col min="4" max="18" width="15.140625" style="112" customWidth="1"/>
    <col min="19" max="16384" width="9.140625" style="112"/>
  </cols>
  <sheetData>
    <row r="1" spans="1:6" ht="21">
      <c r="A1" s="40" t="s">
        <v>135</v>
      </c>
      <c r="C1" s="41" t="s">
        <v>310</v>
      </c>
    </row>
    <row r="2" spans="1:6" ht="21">
      <c r="A2" s="40" t="s">
        <v>136</v>
      </c>
      <c r="C2" s="138" t="s">
        <v>471</v>
      </c>
    </row>
    <row r="3" spans="1:6" ht="21">
      <c r="A3" s="40" t="s">
        <v>137</v>
      </c>
      <c r="C3" s="138" t="s">
        <v>472</v>
      </c>
    </row>
    <row r="4" spans="1:6" ht="21">
      <c r="A4" s="40" t="s">
        <v>142</v>
      </c>
      <c r="C4" s="43" t="s">
        <v>498</v>
      </c>
    </row>
    <row r="5" spans="1:6" ht="28.5" customHeight="1">
      <c r="C5" s="174"/>
    </row>
    <row r="6" spans="1:6" ht="21">
      <c r="A6" s="40" t="s">
        <v>141</v>
      </c>
      <c r="B6" s="2"/>
      <c r="C6" s="3"/>
    </row>
    <row r="7" spans="1:6" ht="45">
      <c r="A7" s="38" t="s">
        <v>139</v>
      </c>
      <c r="B7" s="35" t="s">
        <v>309</v>
      </c>
      <c r="C7" s="36" t="s">
        <v>532</v>
      </c>
      <c r="D7" s="36" t="s">
        <v>98</v>
      </c>
      <c r="E7" s="37" t="s">
        <v>4</v>
      </c>
      <c r="F7" s="408" t="s">
        <v>426</v>
      </c>
    </row>
    <row r="8" spans="1:6">
      <c r="A8" s="27" t="s">
        <v>308</v>
      </c>
      <c r="B8" s="31">
        <v>94487175</v>
      </c>
      <c r="C8" s="32">
        <f>B8/B$23</f>
        <v>0.1659788920392738</v>
      </c>
      <c r="D8" s="31">
        <v>94487175</v>
      </c>
      <c r="E8" s="32">
        <v>1</v>
      </c>
      <c r="F8" s="34">
        <f>D8/60</f>
        <v>1574786.25</v>
      </c>
    </row>
    <row r="9" spans="1:6">
      <c r="A9" s="27" t="s">
        <v>233</v>
      </c>
      <c r="B9" s="31">
        <v>62710191</v>
      </c>
      <c r="C9" s="32">
        <f t="shared" ref="C9:C21" si="0">B9/B$23</f>
        <v>0.11015852703556055</v>
      </c>
      <c r="D9" s="31">
        <v>62710191</v>
      </c>
      <c r="E9" s="32">
        <v>1</v>
      </c>
      <c r="F9" s="34">
        <f t="shared" ref="F9:F21" si="1">D9/60</f>
        <v>1045169.85</v>
      </c>
    </row>
    <row r="10" spans="1:6">
      <c r="A10" s="27" t="s">
        <v>234</v>
      </c>
      <c r="B10" s="31">
        <v>2648492</v>
      </c>
      <c r="C10" s="32">
        <f t="shared" si="0"/>
        <v>4.6524173014473166E-3</v>
      </c>
      <c r="D10" s="31">
        <v>2648492</v>
      </c>
      <c r="E10" s="32">
        <v>1</v>
      </c>
      <c r="F10" s="34">
        <f t="shared" si="1"/>
        <v>44141.533333333333</v>
      </c>
    </row>
    <row r="11" spans="1:6">
      <c r="A11" s="27" t="s">
        <v>44</v>
      </c>
      <c r="B11" s="31">
        <v>13059331</v>
      </c>
      <c r="C11" s="32">
        <f t="shared" si="0"/>
        <v>2.2940396833264848E-2</v>
      </c>
      <c r="D11" s="31">
        <v>13059331</v>
      </c>
      <c r="E11" s="32">
        <v>1</v>
      </c>
      <c r="F11" s="34">
        <f t="shared" si="1"/>
        <v>217655.51666666666</v>
      </c>
    </row>
    <row r="12" spans="1:6">
      <c r="A12" s="27" t="s">
        <v>235</v>
      </c>
      <c r="B12" s="31">
        <v>34919730</v>
      </c>
      <c r="C12" s="32">
        <f t="shared" si="0"/>
        <v>6.1341003111910063E-2</v>
      </c>
      <c r="D12" s="31">
        <v>34919730</v>
      </c>
      <c r="E12" s="32">
        <v>1</v>
      </c>
      <c r="F12" s="34">
        <f t="shared" si="1"/>
        <v>581995.5</v>
      </c>
    </row>
    <row r="13" spans="1:6">
      <c r="A13" s="27" t="s">
        <v>236</v>
      </c>
      <c r="B13" s="31">
        <v>13751484</v>
      </c>
      <c r="C13" s="32">
        <f t="shared" si="0"/>
        <v>2.4156252721237576E-2</v>
      </c>
      <c r="D13" s="31">
        <v>13751484</v>
      </c>
      <c r="E13" s="32">
        <v>1</v>
      </c>
      <c r="F13" s="34">
        <f t="shared" si="1"/>
        <v>229191.4</v>
      </c>
    </row>
    <row r="14" spans="1:6" s="172" customFormat="1">
      <c r="A14" s="27" t="s">
        <v>237</v>
      </c>
      <c r="B14" s="31">
        <v>6547388</v>
      </c>
      <c r="C14" s="32">
        <f t="shared" si="0"/>
        <v>1.1501330270391054E-2</v>
      </c>
      <c r="D14" s="31">
        <v>6547388</v>
      </c>
      <c r="E14" s="32">
        <v>1</v>
      </c>
      <c r="F14" s="34">
        <f t="shared" si="1"/>
        <v>109123.13333333333</v>
      </c>
    </row>
    <row r="15" spans="1:6" s="172" customFormat="1">
      <c r="A15" s="27" t="s">
        <v>238</v>
      </c>
      <c r="B15" s="31">
        <v>82049108</v>
      </c>
      <c r="C15" s="32">
        <f t="shared" si="0"/>
        <v>0.14412982543557595</v>
      </c>
      <c r="D15" s="31">
        <v>82049108</v>
      </c>
      <c r="E15" s="32">
        <v>1</v>
      </c>
      <c r="F15" s="34">
        <f t="shared" si="1"/>
        <v>1367485.1333333333</v>
      </c>
    </row>
    <row r="16" spans="1:6" s="172" customFormat="1">
      <c r="A16" s="27" t="s">
        <v>239</v>
      </c>
      <c r="B16" s="31">
        <v>36967635</v>
      </c>
      <c r="C16" s="32">
        <f t="shared" si="0"/>
        <v>6.4938411997313705E-2</v>
      </c>
      <c r="D16" s="31">
        <v>36967635</v>
      </c>
      <c r="E16" s="32">
        <v>1</v>
      </c>
      <c r="F16" s="34">
        <f t="shared" si="1"/>
        <v>616127.25</v>
      </c>
    </row>
    <row r="17" spans="1:18" s="172" customFormat="1">
      <c r="A17" s="27" t="s">
        <v>35</v>
      </c>
      <c r="B17" s="31">
        <v>547421</v>
      </c>
      <c r="C17" s="32">
        <f t="shared" si="0"/>
        <v>9.6161548971097194E-4</v>
      </c>
      <c r="D17" s="31">
        <v>547421</v>
      </c>
      <c r="E17" s="32">
        <v>1</v>
      </c>
      <c r="F17" s="34">
        <f t="shared" si="1"/>
        <v>9123.6833333333325</v>
      </c>
    </row>
    <row r="18" spans="1:18" s="172" customFormat="1">
      <c r="A18" s="27" t="s">
        <v>49</v>
      </c>
      <c r="B18" s="31">
        <v>4352782</v>
      </c>
      <c r="C18" s="32">
        <f t="shared" si="0"/>
        <v>7.6462221846350506E-3</v>
      </c>
      <c r="D18" s="31">
        <v>4352782</v>
      </c>
      <c r="E18" s="32">
        <v>1</v>
      </c>
      <c r="F18" s="34">
        <f t="shared" si="1"/>
        <v>72546.366666666669</v>
      </c>
    </row>
    <row r="19" spans="1:18" s="172" customFormat="1">
      <c r="A19" s="27" t="s">
        <v>240</v>
      </c>
      <c r="B19" s="31">
        <v>93042812</v>
      </c>
      <c r="C19" s="32">
        <f t="shared" si="0"/>
        <v>0.16344168240799292</v>
      </c>
      <c r="D19" s="31">
        <v>93042812</v>
      </c>
      <c r="E19" s="32">
        <v>1</v>
      </c>
      <c r="F19" s="34">
        <f t="shared" si="1"/>
        <v>1550713.5333333334</v>
      </c>
    </row>
    <row r="20" spans="1:18">
      <c r="A20" s="27" t="s">
        <v>241</v>
      </c>
      <c r="B20" s="34">
        <v>103704716</v>
      </c>
      <c r="C20" s="32">
        <f t="shared" si="0"/>
        <v>0.1821706899473664</v>
      </c>
      <c r="D20" s="34">
        <v>103704716</v>
      </c>
      <c r="E20" s="32">
        <v>1</v>
      </c>
      <c r="F20" s="34">
        <f t="shared" si="1"/>
        <v>1728411.9333333333</v>
      </c>
    </row>
    <row r="21" spans="1:18">
      <c r="A21" s="27" t="s">
        <v>242</v>
      </c>
      <c r="B21" s="34">
        <v>20483971</v>
      </c>
      <c r="C21" s="32">
        <f t="shared" si="0"/>
        <v>3.598273322431976E-2</v>
      </c>
      <c r="D21" s="34">
        <v>20483971</v>
      </c>
      <c r="E21" s="32">
        <v>1</v>
      </c>
      <c r="F21" s="34">
        <f t="shared" si="1"/>
        <v>341399.51666666666</v>
      </c>
    </row>
    <row r="22" spans="1:18">
      <c r="B22" s="8"/>
      <c r="D22" s="12"/>
      <c r="E22" s="13"/>
      <c r="F22" s="13"/>
    </row>
    <row r="23" spans="1:18">
      <c r="A23" s="44" t="s">
        <v>83</v>
      </c>
      <c r="B23" s="45">
        <f>SUM(B8:B21)</f>
        <v>569272236</v>
      </c>
      <c r="C23" s="46">
        <f>SUM(C8:C21)</f>
        <v>1</v>
      </c>
      <c r="D23" s="45">
        <f>SUM(D8:D21)</f>
        <v>569272236</v>
      </c>
      <c r="E23" s="46">
        <v>1</v>
      </c>
      <c r="F23" s="45">
        <f>SUM(F8:F21)</f>
        <v>9487870.5999999996</v>
      </c>
    </row>
    <row r="26" spans="1:18" ht="21">
      <c r="A26" s="40" t="s">
        <v>257</v>
      </c>
    </row>
    <row r="27" spans="1:18">
      <c r="A27" s="38" t="s">
        <v>140</v>
      </c>
      <c r="B27" s="38">
        <v>2007</v>
      </c>
      <c r="C27" s="39">
        <v>2008</v>
      </c>
      <c r="D27" s="38">
        <v>2009</v>
      </c>
      <c r="E27" s="39">
        <v>2010</v>
      </c>
      <c r="F27" s="38">
        <v>2011</v>
      </c>
      <c r="G27" s="39">
        <v>2012</v>
      </c>
      <c r="H27" s="38">
        <v>2013</v>
      </c>
      <c r="I27" s="39">
        <v>2014</v>
      </c>
      <c r="J27" s="38">
        <v>2015</v>
      </c>
      <c r="K27" s="39">
        <v>2016</v>
      </c>
      <c r="L27" s="38">
        <v>2017</v>
      </c>
      <c r="M27" s="38">
        <v>2018</v>
      </c>
      <c r="N27" s="38">
        <v>2019</v>
      </c>
      <c r="O27" s="39">
        <v>2020</v>
      </c>
      <c r="P27" s="38">
        <v>2021</v>
      </c>
      <c r="Q27" s="38">
        <v>2022</v>
      </c>
      <c r="R27" s="38">
        <v>2023</v>
      </c>
    </row>
    <row r="28" spans="1:18">
      <c r="A28" s="27" t="s">
        <v>123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9989478.209999999</v>
      </c>
      <c r="O28" s="28">
        <f>'FU Raw Data'!AE19</f>
        <v>10346502.950000001</v>
      </c>
      <c r="P28" s="28">
        <f>'FU Raw Data'!AE31</f>
        <v>11152112.93</v>
      </c>
      <c r="Q28" s="28">
        <f>'FU Raw Data'!AE43</f>
        <v>11798918.02</v>
      </c>
      <c r="R28" s="28">
        <v>0</v>
      </c>
    </row>
    <row r="29" spans="1:18">
      <c r="A29" s="27" t="s">
        <v>124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7956858.620000001</v>
      </c>
      <c r="O29" s="28">
        <f>'FU Raw Data'!AE20</f>
        <v>7864326.04</v>
      </c>
      <c r="P29" s="28">
        <f>'FU Raw Data'!AE32</f>
        <v>8493129.8300000001</v>
      </c>
      <c r="Q29" s="28">
        <f>'FU Raw Data'!AE44</f>
        <v>9495889.0199999996</v>
      </c>
      <c r="R29" s="28">
        <v>0</v>
      </c>
    </row>
    <row r="30" spans="1:18">
      <c r="A30" s="27" t="s">
        <v>125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7683149.1100000003</v>
      </c>
      <c r="O30" s="28">
        <f>'FU Raw Data'!AE21</f>
        <v>7460519.2800000003</v>
      </c>
      <c r="P30" s="28">
        <f>'FU Raw Data'!AE33</f>
        <v>7876408.1000000006</v>
      </c>
      <c r="Q30" s="28">
        <f>'FU Raw Data'!AE45</f>
        <v>0</v>
      </c>
      <c r="R30" s="28">
        <v>0</v>
      </c>
    </row>
    <row r="31" spans="1:18">
      <c r="A31" s="27" t="s">
        <v>126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8369676.5600000005</v>
      </c>
      <c r="O31" s="28">
        <f>'FU Raw Data'!AE22</f>
        <v>7421763.830000001</v>
      </c>
      <c r="P31" s="28">
        <f>'FU Raw Data'!AE34</f>
        <v>9277065.9100000001</v>
      </c>
      <c r="Q31" s="28">
        <f>'FU Raw Data'!AE46</f>
        <v>0</v>
      </c>
      <c r="R31" s="28">
        <v>0</v>
      </c>
    </row>
    <row r="32" spans="1:18">
      <c r="A32" s="27" t="s">
        <v>127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8569564.1199999992</v>
      </c>
      <c r="O32" s="28">
        <f>'FU Raw Data'!AE23</f>
        <v>6856753.3200000012</v>
      </c>
      <c r="P32" s="28">
        <f>'FU Raw Data'!AE35</f>
        <v>9425229.1899999995</v>
      </c>
      <c r="Q32" s="28">
        <f>'FU Raw Data'!AE47</f>
        <v>0</v>
      </c>
      <c r="R32" s="28">
        <v>0</v>
      </c>
    </row>
    <row r="33" spans="1:18">
      <c r="A33" s="27" t="s">
        <v>128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8552322.4699999988</v>
      </c>
      <c r="O33" s="28">
        <f>'FU Raw Data'!AE24</f>
        <v>7541936.080000001</v>
      </c>
      <c r="P33" s="28">
        <f>'FU Raw Data'!AE36</f>
        <v>9300419.8099999987</v>
      </c>
      <c r="Q33" s="28">
        <f>'FU Raw Data'!AE48</f>
        <v>0</v>
      </c>
      <c r="R33" s="28">
        <v>0</v>
      </c>
    </row>
    <row r="34" spans="1:18">
      <c r="A34" s="27" t="s">
        <v>129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8524189.3599999994</v>
      </c>
      <c r="O34" s="28">
        <f>'FU Raw Data'!AE25</f>
        <v>8519544.9100000001</v>
      </c>
      <c r="P34" s="28">
        <f>'FU Raw Data'!AE37</f>
        <v>10270584.549999999</v>
      </c>
      <c r="Q34" s="28">
        <f>'FU Raw Data'!AE49</f>
        <v>0</v>
      </c>
      <c r="R34" s="28">
        <v>0</v>
      </c>
    </row>
    <row r="35" spans="1:18">
      <c r="A35" s="27" t="s">
        <v>130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8642046.1700000018</v>
      </c>
      <c r="O35" s="28">
        <f>'FU Raw Data'!AE26</f>
        <v>8485727.9499999993</v>
      </c>
      <c r="P35" s="28">
        <f>'FU Raw Data'!AE38</f>
        <v>10015735.279999999</v>
      </c>
      <c r="Q35" s="28">
        <f>'FU Raw Data'!AE50</f>
        <v>0</v>
      </c>
      <c r="R35" s="28">
        <v>0</v>
      </c>
    </row>
    <row r="36" spans="1:18">
      <c r="A36" s="27" t="s">
        <v>131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8527928.5700000003</v>
      </c>
      <c r="O36" s="28">
        <f>'FU Raw Data'!AE27</f>
        <v>8450607.5299999993</v>
      </c>
      <c r="P36" s="28">
        <f>'FU Raw Data'!AE39</f>
        <v>9872861.4000000004</v>
      </c>
      <c r="Q36" s="28">
        <f>'FU Raw Data'!AE51</f>
        <v>0</v>
      </c>
      <c r="R36" s="28">
        <v>0</v>
      </c>
    </row>
    <row r="37" spans="1:18">
      <c r="A37" s="27" t="s">
        <v>132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8639629.8200000003</v>
      </c>
      <c r="O37" s="28">
        <f>'FU Raw Data'!AE28</f>
        <v>8608193.4900000002</v>
      </c>
      <c r="P37" s="28">
        <f>'FU Raw Data'!AE40</f>
        <v>9953944.1199999992</v>
      </c>
      <c r="Q37" s="28">
        <f>'FU Raw Data'!AE52</f>
        <v>0</v>
      </c>
      <c r="R37" s="28">
        <v>0</v>
      </c>
    </row>
    <row r="38" spans="1:18">
      <c r="A38" s="27" t="s">
        <v>133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8151677.2599999998</v>
      </c>
      <c r="N38" s="28">
        <v>8536153</v>
      </c>
      <c r="O38" s="28">
        <f>'FU Raw Data'!AE29</f>
        <v>9472301.2700000014</v>
      </c>
      <c r="P38" s="28">
        <f>'FU Raw Data'!AE41</f>
        <v>10081698.329999998</v>
      </c>
      <c r="Q38" s="28">
        <f>'FU Raw Data'!AE53</f>
        <v>0</v>
      </c>
      <c r="R38" s="28">
        <v>0</v>
      </c>
    </row>
    <row r="39" spans="1:18">
      <c r="A39" s="27" t="s">
        <v>134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8420126.3500000015</v>
      </c>
      <c r="N39" s="28">
        <v>8359235</v>
      </c>
      <c r="O39" s="28">
        <f>'FU Raw Data'!AE30</f>
        <v>8902871.9899999984</v>
      </c>
      <c r="P39" s="28">
        <f>'FU Raw Data'!AE42</f>
        <v>10371862.380000001</v>
      </c>
      <c r="Q39" s="28">
        <f>'FU Raw Data'!AE54</f>
        <v>0</v>
      </c>
      <c r="R39" s="28">
        <v>0</v>
      </c>
    </row>
    <row r="40" spans="1:18">
      <c r="J40" s="29"/>
      <c r="K40" s="30"/>
      <c r="L40" s="29"/>
      <c r="M40" s="29"/>
    </row>
    <row r="41" spans="1:18">
      <c r="A41" s="44" t="s">
        <v>83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9">
        <v>16571803.610000001</v>
      </c>
      <c r="N41" s="49">
        <v>102350231.00999999</v>
      </c>
      <c r="O41" s="49">
        <v>99931048.640000001</v>
      </c>
      <c r="P41" s="49">
        <f t="shared" ref="P41:R41" si="2">SUM(P28:P39)</f>
        <v>116091051.83</v>
      </c>
      <c r="Q41" s="49">
        <f t="shared" si="2"/>
        <v>21294807.039999999</v>
      </c>
      <c r="R41" s="49">
        <f t="shared" si="2"/>
        <v>0</v>
      </c>
    </row>
    <row r="43" spans="1:18" ht="18.75">
      <c r="A43" s="110" t="s">
        <v>249</v>
      </c>
      <c r="C43" s="373" t="s">
        <v>250</v>
      </c>
      <c r="D43" s="373" t="s">
        <v>250</v>
      </c>
      <c r="E43" s="373" t="s">
        <v>250</v>
      </c>
      <c r="F43" s="373" t="s">
        <v>250</v>
      </c>
      <c r="G43" s="373" t="s">
        <v>250</v>
      </c>
      <c r="H43" s="373" t="s">
        <v>250</v>
      </c>
      <c r="I43" s="373" t="s">
        <v>250</v>
      </c>
      <c r="J43" s="373" t="s">
        <v>250</v>
      </c>
      <c r="K43" s="373" t="s">
        <v>250</v>
      </c>
      <c r="L43" s="373" t="s">
        <v>250</v>
      </c>
      <c r="M43" s="373" t="s">
        <v>250</v>
      </c>
      <c r="N43" s="373" t="s">
        <v>250</v>
      </c>
      <c r="O43" s="342">
        <f t="shared" ref="O43:R43" si="3">(O41-N41)/N41</f>
        <v>-2.3636315679283881E-2</v>
      </c>
      <c r="P43" s="342">
        <f t="shared" si="3"/>
        <v>0.16171153420210921</v>
      </c>
      <c r="Q43" s="109">
        <f t="shared" si="3"/>
        <v>-0.81656805839623681</v>
      </c>
      <c r="R43" s="109">
        <f t="shared" si="3"/>
        <v>-1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F2A10-A8A9-42A1-A265-90DAA4A155AD}">
  <sheetPr>
    <tabColor theme="9" tint="-0.249977111117893"/>
  </sheetPr>
  <dimension ref="A1:R45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7" ht="21">
      <c r="A1" s="40" t="s">
        <v>135</v>
      </c>
      <c r="C1" s="41" t="s">
        <v>354</v>
      </c>
    </row>
    <row r="2" spans="1:7" ht="21">
      <c r="A2" s="40" t="s">
        <v>136</v>
      </c>
      <c r="C2" s="52" t="s">
        <v>278</v>
      </c>
    </row>
    <row r="3" spans="1:7" ht="21">
      <c r="A3" s="40" t="s">
        <v>137</v>
      </c>
      <c r="C3" s="42" t="s">
        <v>303</v>
      </c>
    </row>
    <row r="4" spans="1:7" ht="21">
      <c r="A4" s="40" t="s">
        <v>142</v>
      </c>
      <c r="C4" s="43" t="s">
        <v>499</v>
      </c>
    </row>
    <row r="5" spans="1:7" ht="28.5" customHeight="1"/>
    <row r="6" spans="1:7" ht="21">
      <c r="A6" s="40" t="s">
        <v>141</v>
      </c>
      <c r="B6" s="2"/>
      <c r="C6" s="3"/>
    </row>
    <row r="7" spans="1:7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7">
      <c r="A8" s="27" t="s">
        <v>84</v>
      </c>
      <c r="B8" s="31">
        <f>C8*950000000</f>
        <v>748220000</v>
      </c>
      <c r="C8" s="32">
        <v>0.78759999999999997</v>
      </c>
      <c r="D8" s="47">
        <v>486300000</v>
      </c>
      <c r="E8" s="32">
        <f>D8/B8</f>
        <v>0.64994253027184523</v>
      </c>
    </row>
    <row r="9" spans="1:7">
      <c r="A9" s="27" t="s">
        <v>15</v>
      </c>
      <c r="B9" s="31">
        <v>210707</v>
      </c>
      <c r="C9" s="32">
        <f t="shared" ref="C9:C15" si="0">B9/B$25</f>
        <v>2.2181840262050482E-4</v>
      </c>
      <c r="D9" s="33">
        <v>126424</v>
      </c>
      <c r="E9" s="32">
        <f t="shared" ref="E9:E24" si="1">D9/B9</f>
        <v>0.59999905081463834</v>
      </c>
    </row>
    <row r="10" spans="1:7" s="172" customFormat="1">
      <c r="A10" s="27" t="s">
        <v>85</v>
      </c>
      <c r="B10" s="31">
        <v>1854220</v>
      </c>
      <c r="C10" s="32">
        <f t="shared" si="0"/>
        <v>1.9520002586861966E-3</v>
      </c>
      <c r="D10" s="33">
        <v>1529732</v>
      </c>
      <c r="E10" s="32">
        <f t="shared" si="1"/>
        <v>0.82500026965516493</v>
      </c>
      <c r="G10"/>
    </row>
    <row r="11" spans="1:7" s="172" customFormat="1">
      <c r="A11" s="27" t="s">
        <v>86</v>
      </c>
      <c r="B11" s="31">
        <v>3509643</v>
      </c>
      <c r="C11" s="32">
        <f t="shared" si="0"/>
        <v>3.6947201755434624E-3</v>
      </c>
      <c r="D11" s="33">
        <v>3509643</v>
      </c>
      <c r="E11" s="32">
        <f t="shared" si="1"/>
        <v>1</v>
      </c>
      <c r="G11"/>
    </row>
    <row r="12" spans="1:7" s="172" customFormat="1">
      <c r="A12" s="27" t="s">
        <v>87</v>
      </c>
      <c r="B12" s="31">
        <v>11634681</v>
      </c>
      <c r="C12" s="32">
        <f t="shared" si="0"/>
        <v>1.2248223145975869E-2</v>
      </c>
      <c r="D12" s="33">
        <v>941246</v>
      </c>
      <c r="E12" s="32">
        <f t="shared" si="1"/>
        <v>8.0900026395223035E-2</v>
      </c>
      <c r="G12"/>
    </row>
    <row r="13" spans="1:7" s="172" customFormat="1">
      <c r="A13" s="27" t="s">
        <v>88</v>
      </c>
      <c r="B13" s="31">
        <v>4882902</v>
      </c>
      <c r="C13" s="32">
        <f t="shared" si="0"/>
        <v>5.1403964832324898E-3</v>
      </c>
      <c r="D13" s="33">
        <v>2849661</v>
      </c>
      <c r="E13" s="32">
        <f t="shared" si="1"/>
        <v>0.58359987564771931</v>
      </c>
      <c r="G13"/>
    </row>
    <row r="14" spans="1:7" s="172" customFormat="1">
      <c r="A14" s="27" t="s">
        <v>89</v>
      </c>
      <c r="B14" s="31">
        <v>26744193</v>
      </c>
      <c r="C14" s="32">
        <f t="shared" si="0"/>
        <v>2.815451869484396E-2</v>
      </c>
      <c r="D14" s="33">
        <v>17651168</v>
      </c>
      <c r="E14" s="32">
        <f t="shared" si="1"/>
        <v>0.66000002318260265</v>
      </c>
      <c r="G14"/>
    </row>
    <row r="15" spans="1:7" s="172" customFormat="1">
      <c r="A15" s="27" t="s">
        <v>90</v>
      </c>
      <c r="B15" s="31">
        <v>2883019</v>
      </c>
      <c r="C15" s="32">
        <f t="shared" si="0"/>
        <v>3.0350518459498982E-3</v>
      </c>
      <c r="D15" s="33">
        <v>1729811</v>
      </c>
      <c r="E15" s="32">
        <f t="shared" si="1"/>
        <v>0.5999998612565508</v>
      </c>
      <c r="G15"/>
    </row>
    <row r="16" spans="1:7" s="172" customFormat="1">
      <c r="A16" s="27" t="s">
        <v>91</v>
      </c>
      <c r="B16" s="31">
        <v>27935145</v>
      </c>
      <c r="C16" s="32">
        <f>B16/B$25</f>
        <v>2.9408274242774004E-2</v>
      </c>
      <c r="D16" s="33">
        <v>7013537</v>
      </c>
      <c r="E16" s="32">
        <f t="shared" si="1"/>
        <v>0.25106499357708723</v>
      </c>
      <c r="G16"/>
    </row>
    <row r="17" spans="1:18" s="172" customFormat="1">
      <c r="A17" s="27" t="s">
        <v>351</v>
      </c>
      <c r="B17" s="31">
        <v>11593456</v>
      </c>
      <c r="C17" s="32">
        <f t="shared" ref="C17:C24" si="2">B17/B$25</f>
        <v>1.2204824190801005E-2</v>
      </c>
      <c r="D17" s="33">
        <v>4405513</v>
      </c>
      <c r="E17" s="32">
        <f t="shared" si="1"/>
        <v>0.37999997584844414</v>
      </c>
      <c r="G17"/>
    </row>
    <row r="18" spans="1:18" s="172" customFormat="1">
      <c r="A18" s="27" t="s">
        <v>69</v>
      </c>
      <c r="B18" s="31">
        <v>2502831</v>
      </c>
      <c r="C18" s="32">
        <f t="shared" si="2"/>
        <v>2.6348150486176572E-3</v>
      </c>
      <c r="D18" s="33">
        <v>926047</v>
      </c>
      <c r="E18" s="32">
        <f t="shared" si="1"/>
        <v>0.36999981221265038</v>
      </c>
      <c r="G18"/>
    </row>
    <row r="19" spans="1:18" s="172" customFormat="1">
      <c r="A19" s="27" t="s">
        <v>92</v>
      </c>
      <c r="B19" s="31">
        <v>15238684</v>
      </c>
      <c r="C19" s="32">
        <f t="shared" si="2"/>
        <v>1.6042279292660638E-2</v>
      </c>
      <c r="D19" s="33">
        <v>6095474</v>
      </c>
      <c r="E19" s="32">
        <f t="shared" si="1"/>
        <v>0.40000002624898578</v>
      </c>
      <c r="G19"/>
    </row>
    <row r="20" spans="1:18" s="172" customFormat="1">
      <c r="A20" s="27" t="s">
        <v>93</v>
      </c>
      <c r="B20" s="31">
        <v>37540628</v>
      </c>
      <c r="C20" s="32">
        <f t="shared" si="2"/>
        <v>3.9520291857083993E-2</v>
      </c>
      <c r="D20" s="33">
        <v>37540628</v>
      </c>
      <c r="E20" s="32">
        <f t="shared" si="1"/>
        <v>1</v>
      </c>
      <c r="G20"/>
    </row>
    <row r="21" spans="1:18" s="172" customFormat="1">
      <c r="A21" s="27" t="s">
        <v>94</v>
      </c>
      <c r="B21" s="31">
        <v>31148</v>
      </c>
      <c r="C21" s="32">
        <f t="shared" si="2"/>
        <v>3.2790555628543354E-5</v>
      </c>
      <c r="D21" s="33">
        <v>31148</v>
      </c>
      <c r="E21" s="32">
        <f t="shared" si="1"/>
        <v>1</v>
      </c>
      <c r="G21"/>
    </row>
    <row r="22" spans="1:18" s="172" customFormat="1">
      <c r="A22" s="27" t="s">
        <v>352</v>
      </c>
      <c r="B22" s="31">
        <v>18077730</v>
      </c>
      <c r="C22" s="32">
        <f t="shared" si="2"/>
        <v>1.9031039270668647E-2</v>
      </c>
      <c r="D22" s="33">
        <v>8574267</v>
      </c>
      <c r="E22" s="32">
        <f t="shared" si="1"/>
        <v>0.47429998124764561</v>
      </c>
      <c r="G22"/>
    </row>
    <row r="23" spans="1:18">
      <c r="A23" s="27" t="s">
        <v>95</v>
      </c>
      <c r="B23" s="31">
        <v>19922789</v>
      </c>
      <c r="C23" s="32">
        <f t="shared" si="2"/>
        <v>2.0973395434064197E-2</v>
      </c>
      <c r="D23" s="33">
        <v>9850000</v>
      </c>
      <c r="E23" s="32">
        <f t="shared" si="1"/>
        <v>0.49440868946611843</v>
      </c>
    </row>
    <row r="24" spans="1:18">
      <c r="A24" s="27" t="s">
        <v>353</v>
      </c>
      <c r="B24" s="31">
        <v>17125885</v>
      </c>
      <c r="C24" s="32">
        <f t="shared" si="2"/>
        <v>1.802899976822063E-2</v>
      </c>
      <c r="D24" s="33">
        <v>11988119</v>
      </c>
      <c r="E24" s="32">
        <f t="shared" si="1"/>
        <v>0.69999997080442855</v>
      </c>
    </row>
    <row r="25" spans="1:18">
      <c r="A25" s="44" t="s">
        <v>83</v>
      </c>
      <c r="B25" s="45">
        <f>SUM(B8:B24)</f>
        <v>949907661</v>
      </c>
      <c r="C25" s="46">
        <f>SUM(C8:C24)</f>
        <v>0.99992343866737166</v>
      </c>
      <c r="D25" s="45">
        <f>SUM(D8:D24)</f>
        <v>601062418</v>
      </c>
      <c r="E25" s="46">
        <f>D25/B25</f>
        <v>0.6327587855931609</v>
      </c>
    </row>
    <row r="28" spans="1:18" ht="21">
      <c r="A28" s="40" t="s">
        <v>257</v>
      </c>
    </row>
    <row r="29" spans="1:18" s="112" customFormat="1">
      <c r="A29" s="38" t="s">
        <v>140</v>
      </c>
      <c r="B29" s="38">
        <v>2007</v>
      </c>
      <c r="C29" s="39">
        <v>2008</v>
      </c>
      <c r="D29" s="38">
        <v>2009</v>
      </c>
      <c r="E29" s="39">
        <v>2010</v>
      </c>
      <c r="F29" s="38">
        <v>2011</v>
      </c>
      <c r="G29" s="39">
        <v>2012</v>
      </c>
      <c r="H29" s="38">
        <v>2013</v>
      </c>
      <c r="I29" s="39">
        <v>2014</v>
      </c>
      <c r="J29" s="38">
        <v>2015</v>
      </c>
      <c r="K29" s="39">
        <v>2016</v>
      </c>
      <c r="L29" s="38">
        <v>2017</v>
      </c>
      <c r="M29" s="38">
        <v>2018</v>
      </c>
      <c r="N29" s="38">
        <v>2019</v>
      </c>
      <c r="O29" s="39">
        <v>2020</v>
      </c>
      <c r="P29" s="38">
        <v>2021</v>
      </c>
      <c r="Q29" s="38">
        <v>2022</v>
      </c>
      <c r="R29" s="38">
        <v>2023</v>
      </c>
    </row>
    <row r="30" spans="1:18" s="112" customFormat="1">
      <c r="A30" s="27" t="s">
        <v>123</v>
      </c>
      <c r="B30" s="28">
        <v>11558508.460000001</v>
      </c>
      <c r="C30" s="28">
        <v>11545974.470000001</v>
      </c>
      <c r="D30" s="28">
        <v>9867488.6500000004</v>
      </c>
      <c r="E30" s="28">
        <v>11610905.82</v>
      </c>
      <c r="F30" s="28">
        <v>13600754.960000001</v>
      </c>
      <c r="G30" s="28">
        <v>14064689.970000001</v>
      </c>
      <c r="H30" s="28">
        <v>14470704.32</v>
      </c>
      <c r="I30" s="28">
        <v>14340766.32</v>
      </c>
      <c r="J30" s="28">
        <v>15276776.27</v>
      </c>
      <c r="K30" s="28">
        <v>14764137.66</v>
      </c>
      <c r="L30" s="28">
        <v>15416056.890000001</v>
      </c>
      <c r="M30" s="28">
        <v>15849065.609999999</v>
      </c>
      <c r="N30" s="28">
        <v>16238991.939999999</v>
      </c>
      <c r="O30" s="28">
        <f>'GW Raw Data'!D159</f>
        <v>17349165.32</v>
      </c>
      <c r="P30" s="28">
        <f>'GW Raw Data'!D171</f>
        <v>19066998.18</v>
      </c>
      <c r="Q30" s="28">
        <f>'GW Raw Data'!D183</f>
        <v>20968135.079999998</v>
      </c>
      <c r="R30" s="28">
        <v>0</v>
      </c>
    </row>
    <row r="31" spans="1:18" s="112" customFormat="1">
      <c r="A31" s="27" t="s">
        <v>124</v>
      </c>
      <c r="B31" s="28">
        <v>13957162.85</v>
      </c>
      <c r="C31" s="28">
        <v>13751251.15</v>
      </c>
      <c r="D31" s="28">
        <v>13754606.470000001</v>
      </c>
      <c r="E31" s="28">
        <v>11499119.41</v>
      </c>
      <c r="F31" s="28">
        <v>9873423.8100000005</v>
      </c>
      <c r="G31" s="28">
        <v>11924267.789999999</v>
      </c>
      <c r="H31" s="28">
        <v>10316603.43</v>
      </c>
      <c r="I31" s="28">
        <v>10686137.83</v>
      </c>
      <c r="J31" s="28">
        <v>11339937.779999999</v>
      </c>
      <c r="K31" s="28">
        <v>10897224.34</v>
      </c>
      <c r="L31" s="28">
        <v>11310754.34</v>
      </c>
      <c r="M31" s="28">
        <v>12299643.289999999</v>
      </c>
      <c r="N31" s="28">
        <v>12980407.439999999</v>
      </c>
      <c r="O31" s="28">
        <f>'GW Raw Data'!D160</f>
        <v>12994160.4</v>
      </c>
      <c r="P31" s="28">
        <f>'GW Raw Data'!D172</f>
        <v>14820200.640000001</v>
      </c>
      <c r="Q31" s="28">
        <f>'GW Raw Data'!D184</f>
        <v>16954700.68</v>
      </c>
      <c r="R31" s="28">
        <v>0</v>
      </c>
    </row>
    <row r="32" spans="1:18" s="112" customFormat="1">
      <c r="A32" s="27" t="s">
        <v>125</v>
      </c>
      <c r="B32" s="28">
        <v>12229752.279999999</v>
      </c>
      <c r="C32" s="28">
        <v>9704791.3200000003</v>
      </c>
      <c r="D32" s="28">
        <v>9971383.3599999994</v>
      </c>
      <c r="E32" s="28">
        <v>10006576.640000001</v>
      </c>
      <c r="F32" s="28">
        <v>10270708.01</v>
      </c>
      <c r="G32" s="28">
        <v>11009514.5</v>
      </c>
      <c r="H32" s="28">
        <v>11352057.460000001</v>
      </c>
      <c r="I32" s="28">
        <v>10580369.880000001</v>
      </c>
      <c r="J32" s="28">
        <v>11212284.460000001</v>
      </c>
      <c r="K32" s="28">
        <v>11418680.27</v>
      </c>
      <c r="L32" s="28">
        <v>11179360.25</v>
      </c>
      <c r="M32" s="28">
        <v>11314008.15</v>
      </c>
      <c r="N32" s="28">
        <v>12630934.189999999</v>
      </c>
      <c r="O32" s="28">
        <f>'GW Raw Data'!D161</f>
        <v>12700305.119999999</v>
      </c>
      <c r="P32" s="28">
        <f>'GW Raw Data'!D173</f>
        <v>14511934.560000001</v>
      </c>
      <c r="Q32" s="28">
        <f>'GW Raw Data'!D185</f>
        <v>0</v>
      </c>
      <c r="R32" s="28">
        <v>0</v>
      </c>
    </row>
    <row r="33" spans="1:18" s="112" customFormat="1">
      <c r="A33" s="27" t="s">
        <v>126</v>
      </c>
      <c r="B33" s="28">
        <v>10973080.66</v>
      </c>
      <c r="C33" s="28">
        <v>11345751.619999999</v>
      </c>
      <c r="D33" s="28">
        <v>7901923.1200000001</v>
      </c>
      <c r="E33" s="28">
        <v>10914730.039999999</v>
      </c>
      <c r="F33" s="28">
        <v>11309604.880000001</v>
      </c>
      <c r="G33" s="28">
        <v>11888566.41</v>
      </c>
      <c r="H33" s="28">
        <v>12015437.199999999</v>
      </c>
      <c r="I33" s="28">
        <v>11446680.140000001</v>
      </c>
      <c r="J33" s="28">
        <v>11584028.5</v>
      </c>
      <c r="K33" s="28">
        <v>12811304.85</v>
      </c>
      <c r="L33" s="28">
        <v>11530907.380000001</v>
      </c>
      <c r="M33" s="28">
        <v>14060952.98</v>
      </c>
      <c r="N33" s="28">
        <v>14006512.619999999</v>
      </c>
      <c r="O33" s="28">
        <f>'GW Raw Data'!D162</f>
        <v>13162196.039999999</v>
      </c>
      <c r="P33" s="28">
        <f>'GW Raw Data'!D174</f>
        <v>16687909.949999999</v>
      </c>
      <c r="Q33" s="28">
        <f>'GW Raw Data'!D186</f>
        <v>0</v>
      </c>
      <c r="R33" s="28">
        <v>0</v>
      </c>
    </row>
    <row r="34" spans="1:18" s="112" customFormat="1">
      <c r="A34" s="27" t="s">
        <v>127</v>
      </c>
      <c r="B34" s="28">
        <v>12077708.57</v>
      </c>
      <c r="C34" s="28">
        <v>12683741.43</v>
      </c>
      <c r="D34" s="28">
        <v>14615939.879999999</v>
      </c>
      <c r="E34" s="28">
        <v>10518992.09</v>
      </c>
      <c r="F34" s="28">
        <v>10766775.83</v>
      </c>
      <c r="G34" s="28">
        <v>10808125.02</v>
      </c>
      <c r="H34" s="28">
        <v>11116766.550000001</v>
      </c>
      <c r="I34" s="28">
        <v>11286691.76</v>
      </c>
      <c r="J34" s="28">
        <v>12043772.34</v>
      </c>
      <c r="K34" s="28">
        <v>12042436.83</v>
      </c>
      <c r="L34" s="28">
        <v>12203952.17</v>
      </c>
      <c r="M34" s="28">
        <v>13054400.5</v>
      </c>
      <c r="N34" s="28">
        <v>14451622.32</v>
      </c>
      <c r="O34" s="28">
        <f>'GW Raw Data'!D163</f>
        <v>12401676.65</v>
      </c>
      <c r="P34" s="28">
        <f>'GW Raw Data'!D175</f>
        <v>17312366.809999999</v>
      </c>
      <c r="Q34" s="28">
        <f>'GW Raw Data'!D187</f>
        <v>0</v>
      </c>
      <c r="R34" s="28">
        <v>0</v>
      </c>
    </row>
    <row r="35" spans="1:18" s="112" customFormat="1">
      <c r="A35" s="27" t="s">
        <v>128</v>
      </c>
      <c r="B35" s="28">
        <v>14049821.630000001</v>
      </c>
      <c r="C35" s="28">
        <v>11405348.24</v>
      </c>
      <c r="D35" s="28">
        <v>9695694.7899999991</v>
      </c>
      <c r="E35" s="28">
        <v>11245210.57</v>
      </c>
      <c r="F35" s="28">
        <v>10870415.92</v>
      </c>
      <c r="G35" s="28">
        <v>12426926.859999999</v>
      </c>
      <c r="H35" s="28">
        <v>11343639.84</v>
      </c>
      <c r="I35" s="28">
        <v>11982929.26</v>
      </c>
      <c r="J35" s="28">
        <v>12014437.73</v>
      </c>
      <c r="K35" s="28">
        <v>12439871.1</v>
      </c>
      <c r="L35" s="28">
        <v>12946117.84</v>
      </c>
      <c r="M35" s="28">
        <v>13603328.630000001</v>
      </c>
      <c r="N35" s="28">
        <v>14581211.52</v>
      </c>
      <c r="O35" s="28">
        <f>'GW Raw Data'!D164</f>
        <v>14534858.189999999</v>
      </c>
      <c r="P35" s="28">
        <f>'GW Raw Data'!D176</f>
        <v>17260095.800000001</v>
      </c>
      <c r="Q35" s="28">
        <f>'GW Raw Data'!D188</f>
        <v>0</v>
      </c>
      <c r="R35" s="28">
        <v>0</v>
      </c>
    </row>
    <row r="36" spans="1:18" s="112" customFormat="1">
      <c r="A36" s="27" t="s">
        <v>129</v>
      </c>
      <c r="B36" s="28">
        <v>13341160.18</v>
      </c>
      <c r="C36" s="28">
        <v>12235602.640000001</v>
      </c>
      <c r="D36" s="28">
        <v>10493858.08</v>
      </c>
      <c r="E36" s="28">
        <v>10657782.550000001</v>
      </c>
      <c r="F36" s="28">
        <v>11479744.77</v>
      </c>
      <c r="G36" s="28">
        <v>11928976.970000001</v>
      </c>
      <c r="H36" s="28">
        <v>11267431.310000001</v>
      </c>
      <c r="I36" s="28">
        <v>11948125.68</v>
      </c>
      <c r="J36" s="28">
        <v>12487743.09</v>
      </c>
      <c r="K36" s="28">
        <v>12794329.300000001</v>
      </c>
      <c r="L36" s="28">
        <v>12886187.75</v>
      </c>
      <c r="M36" s="28">
        <v>13586982.58</v>
      </c>
      <c r="N36" s="28">
        <v>14252975.08</v>
      </c>
      <c r="O36" s="28">
        <f>'GW Raw Data'!D165</f>
        <v>15366058.359999999</v>
      </c>
      <c r="P36" s="28">
        <f>'GW Raw Data'!D177</f>
        <v>18194851.41</v>
      </c>
      <c r="Q36" s="28">
        <f>'GW Raw Data'!D189</f>
        <v>0</v>
      </c>
      <c r="R36" s="28">
        <v>0</v>
      </c>
    </row>
    <row r="37" spans="1:18" s="112" customFormat="1">
      <c r="A37" s="27" t="s">
        <v>130</v>
      </c>
      <c r="B37" s="28">
        <v>11427405.939999999</v>
      </c>
      <c r="C37" s="28">
        <v>12351131</v>
      </c>
      <c r="D37" s="28">
        <v>10618719.58</v>
      </c>
      <c r="E37" s="28">
        <v>10490452.609999999</v>
      </c>
      <c r="F37" s="28">
        <v>11798273.539999999</v>
      </c>
      <c r="G37" s="28">
        <v>11727534.300000001</v>
      </c>
      <c r="H37" s="28">
        <v>11276079.550000001</v>
      </c>
      <c r="I37" s="28">
        <v>12248147.91</v>
      </c>
      <c r="J37" s="28">
        <v>12300855.960000001</v>
      </c>
      <c r="K37" s="28">
        <v>12611403.289999999</v>
      </c>
      <c r="L37" s="28">
        <v>13459493.98</v>
      </c>
      <c r="M37" s="28">
        <v>13718539.380000001</v>
      </c>
      <c r="N37" s="28">
        <v>14778655.369999999</v>
      </c>
      <c r="O37" s="28">
        <f>'GW Raw Data'!D166</f>
        <v>14890754.82</v>
      </c>
      <c r="P37" s="28">
        <f>'GW Raw Data'!D178</f>
        <v>18099048.079999998</v>
      </c>
      <c r="Q37" s="28">
        <f>'GW Raw Data'!D190</f>
        <v>0</v>
      </c>
      <c r="R37" s="28">
        <v>0</v>
      </c>
    </row>
    <row r="38" spans="1:18" s="112" customFormat="1">
      <c r="A38" s="27" t="s">
        <v>131</v>
      </c>
      <c r="B38" s="28">
        <v>14188072.880000001</v>
      </c>
      <c r="C38" s="28">
        <v>11981947.880000001</v>
      </c>
      <c r="D38" s="28">
        <v>11845649.23</v>
      </c>
      <c r="E38" s="28">
        <v>11174798.82</v>
      </c>
      <c r="F38" s="28">
        <v>11936279.24</v>
      </c>
      <c r="G38" s="28">
        <v>11876298.609999999</v>
      </c>
      <c r="H38" s="28">
        <v>11654471.300000001</v>
      </c>
      <c r="I38" s="28">
        <v>11795313.27</v>
      </c>
      <c r="J38" s="28">
        <v>12634018.32</v>
      </c>
      <c r="K38" s="28">
        <v>12495578</v>
      </c>
      <c r="L38" s="28">
        <v>12664844.48</v>
      </c>
      <c r="M38" s="28">
        <v>13535755.17</v>
      </c>
      <c r="N38" s="28">
        <v>14285080.130000001</v>
      </c>
      <c r="O38" s="28">
        <f>'GW Raw Data'!D167</f>
        <v>21544562.050000001</v>
      </c>
      <c r="P38" s="28">
        <f>'GW Raw Data'!D179</f>
        <v>17841904.66</v>
      </c>
      <c r="Q38" s="28">
        <f>'GW Raw Data'!D191</f>
        <v>0</v>
      </c>
      <c r="R38" s="28">
        <v>0</v>
      </c>
    </row>
    <row r="39" spans="1:18" s="112" customFormat="1">
      <c r="A39" s="27" t="s">
        <v>132</v>
      </c>
      <c r="B39" s="28">
        <v>12728191.060000001</v>
      </c>
      <c r="C39" s="28">
        <v>10851530.800000001</v>
      </c>
      <c r="D39" s="28">
        <v>9867405.0299999993</v>
      </c>
      <c r="E39" s="28">
        <v>10514388.66</v>
      </c>
      <c r="F39" s="28">
        <v>11466689.869999999</v>
      </c>
      <c r="G39" s="28">
        <v>11763640.199999999</v>
      </c>
      <c r="H39" s="28">
        <v>11099330.630000001</v>
      </c>
      <c r="I39" s="28">
        <v>11669002.880000001</v>
      </c>
      <c r="J39" s="28">
        <v>11973448.210000001</v>
      </c>
      <c r="K39" s="28">
        <v>12591191.810000001</v>
      </c>
      <c r="L39" s="28">
        <v>12251633.76</v>
      </c>
      <c r="M39" s="28">
        <v>12533440.630000001</v>
      </c>
      <c r="N39" s="28">
        <v>14406519.859999999</v>
      </c>
      <c r="O39" s="28">
        <f>'GW Raw Data'!D168</f>
        <v>15416852.949999999</v>
      </c>
      <c r="P39" s="28">
        <f>'GW Raw Data'!D180</f>
        <v>17970090.57</v>
      </c>
      <c r="Q39" s="28">
        <f>'GW Raw Data'!D192</f>
        <v>0</v>
      </c>
      <c r="R39" s="28">
        <v>0</v>
      </c>
    </row>
    <row r="40" spans="1:18" s="112" customFormat="1">
      <c r="A40" s="27" t="s">
        <v>133</v>
      </c>
      <c r="B40" s="28">
        <v>13347031.789999999</v>
      </c>
      <c r="C40" s="28">
        <v>12310455.17</v>
      </c>
      <c r="D40" s="28">
        <v>10462048.52</v>
      </c>
      <c r="E40" s="28">
        <v>10387439.33</v>
      </c>
      <c r="F40" s="28">
        <v>9823971.4399999995</v>
      </c>
      <c r="G40" s="28">
        <v>11468461.779999999</v>
      </c>
      <c r="H40" s="28">
        <v>11168214.949999999</v>
      </c>
      <c r="I40" s="28">
        <v>11531601.050000001</v>
      </c>
      <c r="J40" s="28">
        <v>11761264.48</v>
      </c>
      <c r="K40" s="28">
        <v>12274453.33</v>
      </c>
      <c r="L40" s="28">
        <v>12369720.460000001</v>
      </c>
      <c r="M40" s="28">
        <v>14488877.029999999</v>
      </c>
      <c r="N40" s="28">
        <v>14048735.34</v>
      </c>
      <c r="O40" s="28">
        <f>'GW Raw Data'!D169</f>
        <v>15641472.66</v>
      </c>
      <c r="P40" s="28">
        <f>'GW Raw Data'!D181</f>
        <v>17293162.350000001</v>
      </c>
      <c r="Q40" s="28">
        <f>'GW Raw Data'!D193</f>
        <v>0</v>
      </c>
      <c r="R40" s="28">
        <v>0</v>
      </c>
    </row>
    <row r="41" spans="1:18" s="112" customFormat="1">
      <c r="A41" s="27" t="s">
        <v>134</v>
      </c>
      <c r="B41" s="28">
        <v>12290606.07</v>
      </c>
      <c r="C41" s="28">
        <v>10263429.300000001</v>
      </c>
      <c r="D41" s="28">
        <v>10290322.810000001</v>
      </c>
      <c r="E41" s="28">
        <v>10266542.220000001</v>
      </c>
      <c r="F41" s="28">
        <v>10826284.720000001</v>
      </c>
      <c r="G41" s="28">
        <v>11206184.18</v>
      </c>
      <c r="H41" s="28">
        <v>11357181.890000001</v>
      </c>
      <c r="I41" s="28">
        <v>11961317.18</v>
      </c>
      <c r="J41" s="28">
        <v>12376567.710000001</v>
      </c>
      <c r="K41" s="28">
        <v>12176939.74</v>
      </c>
      <c r="L41" s="28">
        <v>13107173.960000001</v>
      </c>
      <c r="M41" s="28">
        <v>13860434.359999999</v>
      </c>
      <c r="N41" s="28">
        <v>14363323.880000001</v>
      </c>
      <c r="O41" s="28">
        <f>'GW Raw Data'!D170</f>
        <v>16016825.93</v>
      </c>
      <c r="P41" s="28">
        <f>'GW Raw Data'!D182</f>
        <v>19099225.34</v>
      </c>
      <c r="Q41" s="28">
        <f>'GW Raw Data'!D194</f>
        <v>0</v>
      </c>
      <c r="R41" s="28">
        <v>0</v>
      </c>
    </row>
    <row r="42" spans="1:18" s="112" customFormat="1">
      <c r="C42" s="1"/>
      <c r="J42" s="29"/>
      <c r="K42" s="30"/>
      <c r="L42" s="29"/>
      <c r="M42" s="29"/>
    </row>
    <row r="43" spans="1:18" s="112" customFormat="1">
      <c r="A43" s="44" t="s">
        <v>83</v>
      </c>
      <c r="B43" s="48">
        <v>152168502.36999997</v>
      </c>
      <c r="C43" s="48">
        <v>140430955.01999998</v>
      </c>
      <c r="D43" s="48">
        <v>129385039.52000001</v>
      </c>
      <c r="E43" s="48">
        <v>129286938.76000001</v>
      </c>
      <c r="F43" s="48">
        <v>134022926.98999999</v>
      </c>
      <c r="G43" s="48">
        <v>142093186.59</v>
      </c>
      <c r="H43" s="48">
        <v>138437918.43000001</v>
      </c>
      <c r="I43" s="48">
        <v>141477083.16</v>
      </c>
      <c r="J43" s="48">
        <v>147005134.84999999</v>
      </c>
      <c r="K43" s="48">
        <v>149317550.52000001</v>
      </c>
      <c r="L43" s="48">
        <v>151326203.26000002</v>
      </c>
      <c r="M43" s="49">
        <v>161905428.31</v>
      </c>
      <c r="N43" s="49">
        <v>171024969.68999997</v>
      </c>
      <c r="O43" s="49">
        <v>182018888.49000001</v>
      </c>
      <c r="P43" s="49">
        <f t="shared" ref="P43:R43" si="3">SUM(P30:P41)</f>
        <v>208157788.34999999</v>
      </c>
      <c r="Q43" s="49">
        <f t="shared" si="3"/>
        <v>37922835.759999998</v>
      </c>
      <c r="R43" s="49">
        <f t="shared" si="3"/>
        <v>0</v>
      </c>
    </row>
    <row r="44" spans="1:18" s="112" customFormat="1">
      <c r="C44" s="1"/>
    </row>
    <row r="45" spans="1:18" s="112" customFormat="1" ht="18.75">
      <c r="A45" s="110" t="s">
        <v>249</v>
      </c>
      <c r="C45" s="111">
        <f>(C43-B43)/B43</f>
        <v>-7.7135196622097085E-2</v>
      </c>
      <c r="D45" s="111">
        <f t="shared" ref="D45:R45" si="4">(D43-C43)/C43</f>
        <v>-7.86572696769514E-2</v>
      </c>
      <c r="E45" s="111">
        <f t="shared" si="4"/>
        <v>-7.5820790691060694E-4</v>
      </c>
      <c r="F45" s="111">
        <f t="shared" si="4"/>
        <v>3.6631606219647402E-2</v>
      </c>
      <c r="G45" s="111">
        <f t="shared" si="4"/>
        <v>6.0215515220035182E-2</v>
      </c>
      <c r="H45" s="111">
        <f t="shared" si="4"/>
        <v>-2.5724443569184061E-2</v>
      </c>
      <c r="I45" s="111">
        <f t="shared" si="4"/>
        <v>2.1953268038602574E-2</v>
      </c>
      <c r="J45" s="111">
        <f t="shared" si="4"/>
        <v>3.9073831369199098E-2</v>
      </c>
      <c r="K45" s="111">
        <f t="shared" si="4"/>
        <v>1.573016937374019E-2</v>
      </c>
      <c r="L45" s="111">
        <f t="shared" si="4"/>
        <v>1.3452221343069547E-2</v>
      </c>
      <c r="M45" s="111">
        <f t="shared" si="4"/>
        <v>6.9910067272509063E-2</v>
      </c>
      <c r="N45" s="111">
        <f t="shared" si="4"/>
        <v>5.6326347270696804E-2</v>
      </c>
      <c r="O45" s="342">
        <f t="shared" si="4"/>
        <v>6.4282536169587581E-2</v>
      </c>
      <c r="P45" s="342">
        <f t="shared" si="4"/>
        <v>0.14360542511188906</v>
      </c>
      <c r="Q45" s="109">
        <f t="shared" si="4"/>
        <v>-0.81781687795300795</v>
      </c>
      <c r="R45" s="109">
        <f t="shared" si="4"/>
        <v>-1</v>
      </c>
    </row>
  </sheetData>
  <sortState xmlns:xlrd2="http://schemas.microsoft.com/office/spreadsheetml/2017/richdata2" ref="F41">
    <sortCondition descending="1" ref="F41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7955-68A0-4579-9C72-6BBEFAAE2BD2}">
  <sheetPr>
    <tabColor theme="9" tint="-0.249977111117893"/>
  </sheetPr>
  <dimension ref="A1:R34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5" ht="21">
      <c r="A1" s="40" t="s">
        <v>135</v>
      </c>
      <c r="C1" s="41" t="s">
        <v>289</v>
      </c>
    </row>
    <row r="2" spans="1:5" ht="21">
      <c r="A2" s="40" t="s">
        <v>136</v>
      </c>
      <c r="C2" s="138" t="s">
        <v>286</v>
      </c>
    </row>
    <row r="3" spans="1:5" ht="21">
      <c r="A3" s="40" t="s">
        <v>137</v>
      </c>
      <c r="C3" s="138" t="s">
        <v>306</v>
      </c>
    </row>
    <row r="4" spans="1:5" ht="21">
      <c r="A4" s="40" t="s">
        <v>142</v>
      </c>
      <c r="C4" s="43" t="s">
        <v>500</v>
      </c>
    </row>
    <row r="5" spans="1:5" ht="28.5" customHeight="1"/>
    <row r="6" spans="1:5" ht="21">
      <c r="A6" s="40" t="s">
        <v>141</v>
      </c>
      <c r="B6" s="2"/>
      <c r="C6" s="3"/>
    </row>
    <row r="7" spans="1:5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5">
      <c r="A8" s="27" t="s">
        <v>287</v>
      </c>
      <c r="B8" s="31">
        <v>115872694</v>
      </c>
      <c r="C8" s="32">
        <f>B8/$B$14</f>
        <v>0.56800340196078436</v>
      </c>
      <c r="D8" s="47">
        <v>77143937</v>
      </c>
      <c r="E8" s="32">
        <f>D8/B8</f>
        <v>0.66576459333896221</v>
      </c>
    </row>
    <row r="9" spans="1:5">
      <c r="A9" s="27" t="s">
        <v>64</v>
      </c>
      <c r="B9" s="31">
        <v>5594262</v>
      </c>
      <c r="C9" s="32">
        <f t="shared" ref="C9:C13" si="0">B9/$B$14</f>
        <v>2.7422852941176471E-2</v>
      </c>
      <c r="D9" s="33">
        <v>2086489</v>
      </c>
      <c r="E9" s="32">
        <f t="shared" ref="E9:E13" si="1">D9/B9</f>
        <v>0.37296948194417778</v>
      </c>
    </row>
    <row r="10" spans="1:5">
      <c r="A10" s="27" t="s">
        <v>65</v>
      </c>
      <c r="B10" s="31">
        <v>4325204</v>
      </c>
      <c r="C10" s="32">
        <f t="shared" si="0"/>
        <v>2.1201980392156861E-2</v>
      </c>
      <c r="D10" s="33">
        <v>3925955</v>
      </c>
      <c r="E10" s="32">
        <f t="shared" si="1"/>
        <v>0.90769244641408819</v>
      </c>
    </row>
    <row r="11" spans="1:5">
      <c r="A11" s="27" t="s">
        <v>66</v>
      </c>
      <c r="B11" s="31">
        <v>17681935</v>
      </c>
      <c r="C11" s="32">
        <f t="shared" si="0"/>
        <v>8.667615196078432E-2</v>
      </c>
      <c r="D11" s="33">
        <v>11080997</v>
      </c>
      <c r="E11" s="32">
        <f t="shared" si="1"/>
        <v>0.6266846360423789</v>
      </c>
    </row>
    <row r="12" spans="1:5">
      <c r="A12" s="27" t="s">
        <v>67</v>
      </c>
      <c r="B12" s="31">
        <v>20525905</v>
      </c>
      <c r="C12" s="32">
        <f t="shared" si="0"/>
        <v>0.10061718137254902</v>
      </c>
      <c r="D12" s="33">
        <v>4590458</v>
      </c>
      <c r="E12" s="32">
        <f t="shared" si="1"/>
        <v>0.2236421731465677</v>
      </c>
    </row>
    <row r="13" spans="1:5">
      <c r="A13" s="27" t="s">
        <v>288</v>
      </c>
      <c r="B13" s="31">
        <v>40000000</v>
      </c>
      <c r="C13" s="32">
        <f t="shared" si="0"/>
        <v>0.19607843137254902</v>
      </c>
      <c r="D13" s="33">
        <v>0</v>
      </c>
      <c r="E13" s="32">
        <f t="shared" si="1"/>
        <v>0</v>
      </c>
    </row>
    <row r="14" spans="1:5">
      <c r="A14" s="44" t="s">
        <v>83</v>
      </c>
      <c r="B14" s="45">
        <f>SUM(B8:B13)</f>
        <v>204000000</v>
      </c>
      <c r="C14" s="46">
        <f>SUM(C8:C13)</f>
        <v>1.0000000000000002</v>
      </c>
      <c r="D14" s="45">
        <f>SUM(D8:D13)</f>
        <v>98827836</v>
      </c>
      <c r="E14" s="46">
        <f>D14/B14</f>
        <v>0.48445017647058825</v>
      </c>
    </row>
    <row r="17" spans="1:18" ht="21">
      <c r="A17" s="40" t="s">
        <v>257</v>
      </c>
    </row>
    <row r="18" spans="1:18" s="112" customFormat="1">
      <c r="A18" s="38" t="s">
        <v>140</v>
      </c>
      <c r="B18" s="38">
        <v>2007</v>
      </c>
      <c r="C18" s="39">
        <v>2008</v>
      </c>
      <c r="D18" s="38">
        <v>2009</v>
      </c>
      <c r="E18" s="39">
        <v>2010</v>
      </c>
      <c r="F18" s="38">
        <v>2011</v>
      </c>
      <c r="G18" s="39">
        <v>2012</v>
      </c>
      <c r="H18" s="38">
        <v>2013</v>
      </c>
      <c r="I18" s="39">
        <v>2014</v>
      </c>
      <c r="J18" s="38">
        <v>2015</v>
      </c>
      <c r="K18" s="39">
        <v>2016</v>
      </c>
      <c r="L18" s="38">
        <v>2017</v>
      </c>
      <c r="M18" s="38">
        <v>2018</v>
      </c>
      <c r="N18" s="38">
        <v>2019</v>
      </c>
      <c r="O18" s="39">
        <v>2020</v>
      </c>
      <c r="P18" s="38">
        <v>2021</v>
      </c>
      <c r="Q18" s="38">
        <v>2022</v>
      </c>
      <c r="R18" s="38">
        <v>2023</v>
      </c>
    </row>
    <row r="19" spans="1:18" s="112" customFormat="1">
      <c r="A19" s="27" t="s">
        <v>123</v>
      </c>
      <c r="B19" s="28">
        <v>2274127.7999999998</v>
      </c>
      <c r="C19" s="28">
        <v>2157667.27</v>
      </c>
      <c r="D19" s="28">
        <v>2123320.6800000002</v>
      </c>
      <c r="E19" s="28">
        <v>2415759.2400000002</v>
      </c>
      <c r="F19" s="28">
        <v>2782949.97</v>
      </c>
      <c r="G19" s="28">
        <v>3055101.28</v>
      </c>
      <c r="H19" s="28">
        <v>3087517.75</v>
      </c>
      <c r="I19" s="28">
        <v>2975530.25</v>
      </c>
      <c r="J19" s="28">
        <v>3177412.92</v>
      </c>
      <c r="K19" s="28">
        <v>3282566.95</v>
      </c>
      <c r="L19" s="28">
        <v>3382546.08</v>
      </c>
      <c r="M19" s="28">
        <v>3604389.37</v>
      </c>
      <c r="N19" s="28">
        <v>3769030.38</v>
      </c>
      <c r="O19" s="28">
        <f>'HE Raw Data'!D159</f>
        <v>3923262.14</v>
      </c>
      <c r="P19" s="28">
        <f>'HE Raw Data'!D171</f>
        <v>4618764.95</v>
      </c>
      <c r="Q19" s="28">
        <f>'HE Raw Data'!D183</f>
        <v>5185501.33</v>
      </c>
      <c r="R19" s="28">
        <v>0</v>
      </c>
    </row>
    <row r="20" spans="1:18" s="112" customFormat="1">
      <c r="A20" s="27" t="s">
        <v>124</v>
      </c>
      <c r="B20" s="28">
        <v>2826727.95</v>
      </c>
      <c r="C20" s="28">
        <v>2836860.47</v>
      </c>
      <c r="D20" s="28">
        <v>2860695.46</v>
      </c>
      <c r="E20" s="28">
        <v>2316130.2400000002</v>
      </c>
      <c r="F20" s="28">
        <v>2082529.83</v>
      </c>
      <c r="G20" s="28">
        <v>2120437.0699999998</v>
      </c>
      <c r="H20" s="28">
        <v>2160399.5699999998</v>
      </c>
      <c r="I20" s="28">
        <v>2160866.3199999998</v>
      </c>
      <c r="J20" s="28">
        <v>2386549.6</v>
      </c>
      <c r="K20" s="28">
        <v>2388813.5099999998</v>
      </c>
      <c r="L20" s="28">
        <v>2452883.0099999998</v>
      </c>
      <c r="M20" s="28">
        <v>2646959.2000000002</v>
      </c>
      <c r="N20" s="28">
        <v>2899584.18</v>
      </c>
      <c r="O20" s="28">
        <f>'HE Raw Data'!D160</f>
        <v>3002836.84</v>
      </c>
      <c r="P20" s="28">
        <f>'HE Raw Data'!D172</f>
        <v>3720416.2</v>
      </c>
      <c r="Q20" s="28">
        <f>'HE Raw Data'!D184</f>
        <v>4189256.46</v>
      </c>
      <c r="R20" s="28">
        <v>0</v>
      </c>
    </row>
    <row r="21" spans="1:18" s="112" customFormat="1">
      <c r="A21" s="27" t="s">
        <v>125</v>
      </c>
      <c r="B21" s="28">
        <v>2316348.11</v>
      </c>
      <c r="C21" s="28">
        <v>1843557.56</v>
      </c>
      <c r="D21" s="28">
        <v>2159798.4</v>
      </c>
      <c r="E21" s="28">
        <v>2369502.61</v>
      </c>
      <c r="F21" s="28">
        <v>2255129.77</v>
      </c>
      <c r="G21" s="28">
        <v>2363170.67</v>
      </c>
      <c r="H21" s="28">
        <v>2573995.4700000002</v>
      </c>
      <c r="I21" s="28">
        <v>2368501.5299999998</v>
      </c>
      <c r="J21" s="28">
        <v>2494163.2000000002</v>
      </c>
      <c r="K21" s="28">
        <v>2615820.17</v>
      </c>
      <c r="L21" s="28">
        <v>2613220.5</v>
      </c>
      <c r="M21" s="28">
        <v>2554660.13</v>
      </c>
      <c r="N21" s="28">
        <v>2937982.19</v>
      </c>
      <c r="O21" s="28">
        <f>'HE Raw Data'!D161</f>
        <v>3144018.13</v>
      </c>
      <c r="P21" s="28">
        <f>'HE Raw Data'!D173</f>
        <v>3573315.41</v>
      </c>
      <c r="Q21" s="28">
        <f>'HE Raw Data'!D185</f>
        <v>0</v>
      </c>
      <c r="R21" s="28">
        <v>0</v>
      </c>
    </row>
    <row r="22" spans="1:18" s="112" customFormat="1">
      <c r="A22" s="27" t="s">
        <v>126</v>
      </c>
      <c r="B22" s="28">
        <v>2231839.19</v>
      </c>
      <c r="C22" s="28">
        <v>2454551.21</v>
      </c>
      <c r="D22" s="28">
        <v>1622965.4</v>
      </c>
      <c r="E22" s="28">
        <v>2542493.77</v>
      </c>
      <c r="F22" s="28">
        <v>2415151.89</v>
      </c>
      <c r="G22" s="28">
        <v>2635005.5</v>
      </c>
      <c r="H22" s="28">
        <v>2480261.2799999998</v>
      </c>
      <c r="I22" s="28">
        <v>2504735.34</v>
      </c>
      <c r="J22" s="28">
        <v>2593559.84</v>
      </c>
      <c r="K22" s="28">
        <v>2878610.23</v>
      </c>
      <c r="L22" s="28">
        <v>2842525.6</v>
      </c>
      <c r="M22" s="28">
        <v>3340902.96</v>
      </c>
      <c r="N22" s="28">
        <v>3375775.75</v>
      </c>
      <c r="O22" s="28">
        <f>'HE Raw Data'!D162</f>
        <v>3164427.46</v>
      </c>
      <c r="P22" s="28">
        <f>'HE Raw Data'!D174</f>
        <v>4331543.2300000004</v>
      </c>
      <c r="Q22" s="28">
        <f>'HE Raw Data'!D186</f>
        <v>0</v>
      </c>
      <c r="R22" s="28">
        <v>0</v>
      </c>
    </row>
    <row r="23" spans="1:18" s="112" customFormat="1">
      <c r="A23" s="27" t="s">
        <v>127</v>
      </c>
      <c r="B23" s="28">
        <v>2488798.7999999998</v>
      </c>
      <c r="C23" s="28">
        <v>2623991.71</v>
      </c>
      <c r="D23" s="28">
        <v>3315656.81</v>
      </c>
      <c r="E23" s="28">
        <v>2284615.9700000002</v>
      </c>
      <c r="F23" s="28">
        <v>2314384.09</v>
      </c>
      <c r="G23" s="28">
        <v>2293339.7000000002</v>
      </c>
      <c r="H23" s="28">
        <v>2352862.41</v>
      </c>
      <c r="I23" s="28">
        <v>2454313.73</v>
      </c>
      <c r="J23" s="28">
        <v>2599756.1800000002</v>
      </c>
      <c r="K23" s="28">
        <v>2631041.31</v>
      </c>
      <c r="L23" s="28">
        <v>2760159.76</v>
      </c>
      <c r="M23" s="28">
        <v>2928557.84</v>
      </c>
      <c r="N23" s="28">
        <v>3218972.35</v>
      </c>
      <c r="O23" s="28">
        <f>'HE Raw Data'!D163</f>
        <v>3122741.3</v>
      </c>
      <c r="P23" s="28">
        <f>'HE Raw Data'!D175</f>
        <v>4323578.78</v>
      </c>
      <c r="Q23" s="28">
        <f>'HE Raw Data'!D187</f>
        <v>0</v>
      </c>
      <c r="R23" s="28">
        <v>0</v>
      </c>
    </row>
    <row r="24" spans="1:18" s="112" customFormat="1">
      <c r="A24" s="27" t="s">
        <v>128</v>
      </c>
      <c r="B24" s="28">
        <v>2843454.36</v>
      </c>
      <c r="C24" s="28">
        <v>2325586.11</v>
      </c>
      <c r="D24" s="28">
        <v>2103753.1</v>
      </c>
      <c r="E24" s="28">
        <v>2412946.38</v>
      </c>
      <c r="F24" s="28">
        <v>2345890.52</v>
      </c>
      <c r="G24" s="28">
        <v>2649805.79</v>
      </c>
      <c r="H24" s="28">
        <v>2519345.21</v>
      </c>
      <c r="I24" s="28">
        <v>2559127.15</v>
      </c>
      <c r="J24" s="28">
        <v>2571904.41</v>
      </c>
      <c r="K24" s="28">
        <v>2632802.5699999998</v>
      </c>
      <c r="L24" s="28">
        <v>2851742.35</v>
      </c>
      <c r="M24" s="28">
        <v>3009331.69</v>
      </c>
      <c r="N24" s="28">
        <v>3401710.4</v>
      </c>
      <c r="O24" s="28">
        <f>'HE Raw Data'!D164</f>
        <v>3628127.15</v>
      </c>
      <c r="P24" s="28">
        <f>'HE Raw Data'!D176</f>
        <v>4435227.7300000004</v>
      </c>
      <c r="Q24" s="28">
        <f>'HE Raw Data'!D188</f>
        <v>0</v>
      </c>
      <c r="R24" s="28">
        <v>0</v>
      </c>
    </row>
    <row r="25" spans="1:18" s="112" customFormat="1">
      <c r="A25" s="27" t="s">
        <v>129</v>
      </c>
      <c r="B25" s="28">
        <v>2637040.31</v>
      </c>
      <c r="C25" s="28">
        <v>2359805.29</v>
      </c>
      <c r="D25" s="28">
        <v>2284462.9300000002</v>
      </c>
      <c r="E25" s="28">
        <v>2282538.2799999998</v>
      </c>
      <c r="F25" s="28">
        <v>2436551.73</v>
      </c>
      <c r="G25" s="28">
        <v>2529405.0499999998</v>
      </c>
      <c r="H25" s="28">
        <v>2483640.09</v>
      </c>
      <c r="I25" s="28">
        <v>2507870.5699999998</v>
      </c>
      <c r="J25" s="28">
        <v>2697855.16</v>
      </c>
      <c r="K25" s="28">
        <v>2852352.66</v>
      </c>
      <c r="L25" s="28">
        <v>2804618.6</v>
      </c>
      <c r="M25" s="28">
        <v>3085080.1</v>
      </c>
      <c r="N25" s="28">
        <v>3148442.55</v>
      </c>
      <c r="O25" s="28">
        <f>'HE Raw Data'!D165</f>
        <v>3761659.9</v>
      </c>
      <c r="P25" s="28">
        <f>'HE Raw Data'!D177</f>
        <v>4608557.22</v>
      </c>
      <c r="Q25" s="28">
        <f>'HE Raw Data'!D189</f>
        <v>0</v>
      </c>
      <c r="R25" s="28">
        <v>0</v>
      </c>
    </row>
    <row r="26" spans="1:18" s="112" customFormat="1">
      <c r="A26" s="27" t="s">
        <v>130</v>
      </c>
      <c r="B26" s="28">
        <v>2253862.4500000002</v>
      </c>
      <c r="C26" s="28">
        <v>2563836</v>
      </c>
      <c r="D26" s="28">
        <v>2201832.63</v>
      </c>
      <c r="E26" s="28">
        <v>2385881.1</v>
      </c>
      <c r="F26" s="28">
        <v>2607706.29</v>
      </c>
      <c r="G26" s="28">
        <v>2541345.6</v>
      </c>
      <c r="H26" s="28">
        <v>2396247.5099999998</v>
      </c>
      <c r="I26" s="28">
        <v>2613079.35</v>
      </c>
      <c r="J26" s="28">
        <v>2728320.01</v>
      </c>
      <c r="K26" s="28">
        <v>2827927.62</v>
      </c>
      <c r="L26" s="28">
        <v>2977959.54</v>
      </c>
      <c r="M26" s="28">
        <v>3101784.57</v>
      </c>
      <c r="N26" s="28">
        <v>3384792.25</v>
      </c>
      <c r="O26" s="28">
        <f>'HE Raw Data'!D166</f>
        <v>3838939.23</v>
      </c>
      <c r="P26" s="28">
        <f>'HE Raw Data'!D178</f>
        <v>4494318.5999999996</v>
      </c>
      <c r="Q26" s="28">
        <f>'HE Raw Data'!D190</f>
        <v>0</v>
      </c>
      <c r="R26" s="28">
        <v>0</v>
      </c>
    </row>
    <row r="27" spans="1:18" s="112" customFormat="1">
      <c r="A27" s="27" t="s">
        <v>131</v>
      </c>
      <c r="B27" s="28">
        <v>2841926.59</v>
      </c>
      <c r="C27" s="28">
        <v>2248333.64</v>
      </c>
      <c r="D27" s="28">
        <v>2368503.38</v>
      </c>
      <c r="E27" s="28">
        <v>2334285.2599999998</v>
      </c>
      <c r="F27" s="28">
        <v>2455971.73</v>
      </c>
      <c r="G27" s="28">
        <v>2501017.3199999998</v>
      </c>
      <c r="H27" s="28">
        <v>2466575.29</v>
      </c>
      <c r="I27" s="28">
        <v>2598943.2799999998</v>
      </c>
      <c r="J27" s="28">
        <v>2724714.39</v>
      </c>
      <c r="K27" s="28">
        <v>2866747.6</v>
      </c>
      <c r="L27" s="28">
        <v>2805955.71</v>
      </c>
      <c r="M27" s="28">
        <v>3036969.78</v>
      </c>
      <c r="N27" s="28">
        <v>3269444.7</v>
      </c>
      <c r="O27" s="28">
        <f>'HE Raw Data'!D167</f>
        <v>6305938.6600000001</v>
      </c>
      <c r="P27" s="28">
        <f>'HE Raw Data'!D179</f>
        <v>4222273.3</v>
      </c>
      <c r="Q27" s="28">
        <f>'HE Raw Data'!D191</f>
        <v>0</v>
      </c>
      <c r="R27" s="28">
        <v>0</v>
      </c>
    </row>
    <row r="28" spans="1:18" s="112" customFormat="1">
      <c r="A28" s="27" t="s">
        <v>132</v>
      </c>
      <c r="B28" s="28">
        <v>2238247.5699999998</v>
      </c>
      <c r="C28" s="28">
        <v>2231767.9</v>
      </c>
      <c r="D28" s="28">
        <v>2091857.76</v>
      </c>
      <c r="E28" s="28">
        <v>2288108.35</v>
      </c>
      <c r="F28" s="28">
        <v>2489572.5299999998</v>
      </c>
      <c r="G28" s="28">
        <v>2452819.4900000002</v>
      </c>
      <c r="H28" s="28">
        <v>2426464.35</v>
      </c>
      <c r="I28" s="28">
        <v>2492130.2400000002</v>
      </c>
      <c r="J28" s="28">
        <v>2610399.5099999998</v>
      </c>
      <c r="K28" s="28">
        <v>2707652.8</v>
      </c>
      <c r="L28" s="28">
        <v>2859271.76</v>
      </c>
      <c r="M28" s="28">
        <v>2808622.97</v>
      </c>
      <c r="N28" s="28">
        <v>3244877.32</v>
      </c>
      <c r="O28" s="28">
        <f>'HE Raw Data'!D168</f>
        <v>3817142.63</v>
      </c>
      <c r="P28" s="28">
        <f>'HE Raw Data'!D180</f>
        <v>4297398.6100000003</v>
      </c>
      <c r="Q28" s="28">
        <f>'HE Raw Data'!D192</f>
        <v>0</v>
      </c>
      <c r="R28" s="28">
        <v>0</v>
      </c>
    </row>
    <row r="29" spans="1:18" s="112" customFormat="1">
      <c r="A29" s="27" t="s">
        <v>133</v>
      </c>
      <c r="B29" s="28">
        <v>2644718.12</v>
      </c>
      <c r="C29" s="28">
        <v>2523488.9700000002</v>
      </c>
      <c r="D29" s="28">
        <v>2106367.08</v>
      </c>
      <c r="E29" s="28">
        <v>2108695.27</v>
      </c>
      <c r="F29" s="28">
        <v>2143141.65</v>
      </c>
      <c r="G29" s="28">
        <v>2407966.33</v>
      </c>
      <c r="H29" s="28">
        <v>2322792.81</v>
      </c>
      <c r="I29" s="28">
        <v>2358091.2599999998</v>
      </c>
      <c r="J29" s="28">
        <v>2527279.9</v>
      </c>
      <c r="K29" s="28">
        <v>2781938.13</v>
      </c>
      <c r="L29" s="28">
        <v>2724844.24</v>
      </c>
      <c r="M29" s="28">
        <v>3260099.27</v>
      </c>
      <c r="N29" s="28">
        <v>3200934.69</v>
      </c>
      <c r="O29" s="28">
        <f>'HE Raw Data'!D169</f>
        <v>4010795.98</v>
      </c>
      <c r="P29" s="28">
        <f>'HE Raw Data'!D181</f>
        <v>4301280.74</v>
      </c>
      <c r="Q29" s="28">
        <f>'HE Raw Data'!D193</f>
        <v>0</v>
      </c>
      <c r="R29" s="28">
        <v>0</v>
      </c>
    </row>
    <row r="30" spans="1:18" s="112" customFormat="1">
      <c r="A30" s="27" t="s">
        <v>134</v>
      </c>
      <c r="B30" s="28">
        <v>2587991.14</v>
      </c>
      <c r="C30" s="28">
        <v>2177643.61</v>
      </c>
      <c r="D30" s="28">
        <v>2191646.35</v>
      </c>
      <c r="E30" s="28">
        <v>2238460.8199999998</v>
      </c>
      <c r="F30" s="28">
        <v>2378265.4900000002</v>
      </c>
      <c r="G30" s="28">
        <v>2493871.9900000002</v>
      </c>
      <c r="H30" s="28">
        <v>2381672.9300000002</v>
      </c>
      <c r="I30" s="28">
        <v>2733287.26</v>
      </c>
      <c r="J30" s="28">
        <v>2743169.76</v>
      </c>
      <c r="K30" s="28">
        <v>2754580.44</v>
      </c>
      <c r="L30" s="28">
        <v>2920247.12</v>
      </c>
      <c r="M30" s="28">
        <v>3055998.01</v>
      </c>
      <c r="N30" s="28">
        <v>3327723.17</v>
      </c>
      <c r="O30" s="28">
        <f>'HE Raw Data'!D170</f>
        <v>3876714.93</v>
      </c>
      <c r="P30" s="28">
        <f>'HE Raw Data'!D182</f>
        <v>4738486.91</v>
      </c>
      <c r="Q30" s="28">
        <f>'HE Raw Data'!D194</f>
        <v>0</v>
      </c>
      <c r="R30" s="28">
        <v>0</v>
      </c>
    </row>
    <row r="31" spans="1:18" s="112" customFormat="1">
      <c r="C31" s="1"/>
      <c r="J31" s="29"/>
      <c r="K31" s="30"/>
      <c r="L31" s="29"/>
      <c r="M31" s="29"/>
    </row>
    <row r="32" spans="1:18" s="112" customFormat="1">
      <c r="A32" s="44" t="s">
        <v>83</v>
      </c>
      <c r="B32" s="48">
        <v>30185082.389999997</v>
      </c>
      <c r="C32" s="48">
        <v>28347089.739999998</v>
      </c>
      <c r="D32" s="48">
        <v>27430859.980000004</v>
      </c>
      <c r="E32" s="48">
        <v>27979417.290000003</v>
      </c>
      <c r="F32" s="48">
        <v>28707245.490000002</v>
      </c>
      <c r="G32" s="48">
        <v>30043285.789999999</v>
      </c>
      <c r="H32" s="48">
        <v>29651774.669999998</v>
      </c>
      <c r="I32" s="48">
        <v>30326476.280000001</v>
      </c>
      <c r="J32" s="48">
        <v>31855084.879999995</v>
      </c>
      <c r="K32" s="48">
        <v>33220853.990000002</v>
      </c>
      <c r="L32" s="48">
        <v>33995974.270000003</v>
      </c>
      <c r="M32" s="49">
        <v>36433355.890000001</v>
      </c>
      <c r="N32" s="49">
        <v>39179269.93</v>
      </c>
      <c r="O32" s="49">
        <v>45596604.350000001</v>
      </c>
      <c r="P32" s="49">
        <f t="shared" ref="P32:R32" si="2">SUM(P19:P30)</f>
        <v>51665161.679999992</v>
      </c>
      <c r="Q32" s="49">
        <f t="shared" si="2"/>
        <v>9374757.7899999991</v>
      </c>
      <c r="R32" s="49">
        <f t="shared" si="2"/>
        <v>0</v>
      </c>
    </row>
    <row r="33" spans="1:18" s="112" customFormat="1">
      <c r="C33" s="1"/>
    </row>
    <row r="34" spans="1:18" s="112" customFormat="1" ht="18.75">
      <c r="A34" s="110" t="s">
        <v>249</v>
      </c>
      <c r="C34" s="111">
        <f>(C32-B32)/B32</f>
        <v>-6.0890761411633791E-2</v>
      </c>
      <c r="D34" s="111">
        <f t="shared" ref="D34:R34" si="3">(D32-C32)/C32</f>
        <v>-3.2321828039621338E-2</v>
      </c>
      <c r="E34" s="111">
        <f t="shared" si="3"/>
        <v>1.9997816707166851E-2</v>
      </c>
      <c r="F34" s="111">
        <f t="shared" si="3"/>
        <v>2.6012986348365769E-2</v>
      </c>
      <c r="G34" s="111">
        <f t="shared" si="3"/>
        <v>4.6540177477682375E-2</v>
      </c>
      <c r="H34" s="111">
        <f t="shared" si="3"/>
        <v>-1.3031567942888482E-2</v>
      </c>
      <c r="I34" s="111">
        <f t="shared" si="3"/>
        <v>2.2754172979826005E-2</v>
      </c>
      <c r="J34" s="111">
        <f t="shared" si="3"/>
        <v>5.0405084517125241E-2</v>
      </c>
      <c r="K34" s="111">
        <f t="shared" si="3"/>
        <v>4.2874445795543809E-2</v>
      </c>
      <c r="L34" s="111">
        <f t="shared" si="3"/>
        <v>2.333234059044131E-2</v>
      </c>
      <c r="M34" s="111">
        <f t="shared" si="3"/>
        <v>7.1696183808177619E-2</v>
      </c>
      <c r="N34" s="111">
        <f t="shared" si="3"/>
        <v>7.536813375881414E-2</v>
      </c>
      <c r="O34" s="342">
        <f t="shared" si="3"/>
        <v>0.16379412968811288</v>
      </c>
      <c r="P34" s="342">
        <f t="shared" si="3"/>
        <v>0.13309230844072692</v>
      </c>
      <c r="Q34" s="109">
        <f t="shared" si="3"/>
        <v>-0.81854778955179297</v>
      </c>
      <c r="R34" s="109">
        <f t="shared" si="3"/>
        <v>-1</v>
      </c>
    </row>
  </sheetData>
  <sortState xmlns:xlrd2="http://schemas.microsoft.com/office/spreadsheetml/2017/richdata2" ref="F30">
    <sortCondition descending="1" ref="F30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BEB95-FEAF-4350-8812-AEC6E6C0C695}">
  <sheetPr>
    <tabColor theme="9" tint="-0.249977111117893"/>
  </sheetPr>
  <dimension ref="A1:R34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5" ht="21">
      <c r="A1" s="40" t="s">
        <v>135</v>
      </c>
      <c r="C1" s="41" t="s">
        <v>290</v>
      </c>
    </row>
    <row r="2" spans="1:5" ht="21">
      <c r="A2" s="40" t="s">
        <v>136</v>
      </c>
      <c r="C2" s="138" t="s">
        <v>279</v>
      </c>
    </row>
    <row r="3" spans="1:5" ht="21">
      <c r="A3" s="40" t="s">
        <v>137</v>
      </c>
      <c r="C3" s="138" t="s">
        <v>304</v>
      </c>
    </row>
    <row r="4" spans="1:5" ht="21">
      <c r="A4" s="40" t="s">
        <v>142</v>
      </c>
      <c r="C4" s="43" t="s">
        <v>501</v>
      </c>
    </row>
    <row r="5" spans="1:5" ht="28.5" customHeight="1"/>
    <row r="6" spans="1:5" ht="21">
      <c r="A6" s="40" t="s">
        <v>141</v>
      </c>
      <c r="B6" s="2"/>
      <c r="C6" s="3"/>
    </row>
    <row r="7" spans="1:5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5">
      <c r="A8" s="27" t="s">
        <v>58</v>
      </c>
      <c r="B8" s="31">
        <v>50544000</v>
      </c>
      <c r="C8" s="32">
        <f>B8/$B$14</f>
        <v>0.78</v>
      </c>
      <c r="D8" s="47">
        <v>18330793</v>
      </c>
      <c r="E8" s="32">
        <f>D8/B8</f>
        <v>0.36267001028806584</v>
      </c>
    </row>
    <row r="9" spans="1:5">
      <c r="A9" s="27" t="s">
        <v>59</v>
      </c>
      <c r="B9" s="31">
        <v>9425761</v>
      </c>
      <c r="C9" s="32">
        <f t="shared" ref="C9:C13" si="0">B9/$B$14</f>
        <v>0.14545927469135803</v>
      </c>
      <c r="D9" s="33">
        <v>4029944</v>
      </c>
      <c r="E9" s="32">
        <f t="shared" ref="E9:E11" si="1">D9/B9</f>
        <v>0.42754574405185958</v>
      </c>
    </row>
    <row r="10" spans="1:5">
      <c r="A10" s="27" t="s">
        <v>63</v>
      </c>
      <c r="B10" s="31">
        <v>385560</v>
      </c>
      <c r="C10" s="32">
        <f t="shared" si="0"/>
        <v>5.9500000000000004E-3</v>
      </c>
      <c r="D10" s="33">
        <v>192780</v>
      </c>
      <c r="E10" s="32">
        <f t="shared" si="1"/>
        <v>0.5</v>
      </c>
    </row>
    <row r="11" spans="1:5">
      <c r="A11" s="27" t="s">
        <v>62</v>
      </c>
      <c r="B11" s="31">
        <v>507000</v>
      </c>
      <c r="C11" s="32">
        <f t="shared" si="0"/>
        <v>7.8240740740740736E-3</v>
      </c>
      <c r="D11" s="33">
        <v>228150</v>
      </c>
      <c r="E11" s="32">
        <f t="shared" si="1"/>
        <v>0.45</v>
      </c>
    </row>
    <row r="12" spans="1:5">
      <c r="A12" s="27" t="s">
        <v>60</v>
      </c>
      <c r="B12" s="31">
        <v>1500965</v>
      </c>
      <c r="C12" s="32">
        <f t="shared" si="0"/>
        <v>2.3163040123456789E-2</v>
      </c>
      <c r="D12" s="33">
        <v>500000</v>
      </c>
      <c r="E12" s="32">
        <f t="shared" ref="E12:E13" si="2">D12/B12</f>
        <v>0.33311902675945143</v>
      </c>
    </row>
    <row r="13" spans="1:5">
      <c r="A13" s="27" t="s">
        <v>61</v>
      </c>
      <c r="B13" s="31">
        <v>2436714</v>
      </c>
      <c r="C13" s="32">
        <f t="shared" si="0"/>
        <v>3.7603611111111108E-2</v>
      </c>
      <c r="D13" s="33">
        <v>393600</v>
      </c>
      <c r="E13" s="32">
        <f t="shared" si="2"/>
        <v>0.16152900996998418</v>
      </c>
    </row>
    <row r="14" spans="1:5">
      <c r="A14" s="44" t="s">
        <v>83</v>
      </c>
      <c r="B14" s="45">
        <f>SUM(B8:B13)</f>
        <v>64800000</v>
      </c>
      <c r="C14" s="46">
        <f>SUM(C8:C13)</f>
        <v>1</v>
      </c>
      <c r="D14" s="45">
        <f>SUM(D8:D13)</f>
        <v>23675267</v>
      </c>
      <c r="E14" s="46">
        <f>D14/B14</f>
        <v>0.36535905864197532</v>
      </c>
    </row>
    <row r="17" spans="1:18" ht="21">
      <c r="A17" s="40" t="s">
        <v>257</v>
      </c>
    </row>
    <row r="18" spans="1:18" s="112" customFormat="1">
      <c r="A18" s="38" t="s">
        <v>140</v>
      </c>
      <c r="B18" s="38">
        <v>2007</v>
      </c>
      <c r="C18" s="39">
        <v>2008</v>
      </c>
      <c r="D18" s="38">
        <v>2009</v>
      </c>
      <c r="E18" s="39">
        <v>2010</v>
      </c>
      <c r="F18" s="38">
        <v>2011</v>
      </c>
      <c r="G18" s="39">
        <v>2012</v>
      </c>
      <c r="H18" s="38">
        <v>2013</v>
      </c>
      <c r="I18" s="39">
        <v>2014</v>
      </c>
      <c r="J18" s="38">
        <v>2015</v>
      </c>
      <c r="K18" s="39">
        <v>2016</v>
      </c>
      <c r="L18" s="38">
        <v>2017</v>
      </c>
      <c r="M18" s="38">
        <v>2018</v>
      </c>
      <c r="N18" s="38">
        <v>2019</v>
      </c>
      <c r="O18" s="39">
        <v>2020</v>
      </c>
      <c r="P18" s="38">
        <v>2021</v>
      </c>
      <c r="Q18" s="38">
        <v>2022</v>
      </c>
      <c r="R18" s="38">
        <v>2023</v>
      </c>
    </row>
    <row r="19" spans="1:18" s="112" customFormat="1">
      <c r="A19" s="27" t="s">
        <v>123</v>
      </c>
      <c r="B19" s="28">
        <v>746099.19</v>
      </c>
      <c r="C19" s="28">
        <v>861852.19</v>
      </c>
      <c r="D19" s="28">
        <v>661881.31000000006</v>
      </c>
      <c r="E19" s="28">
        <v>783120.1</v>
      </c>
      <c r="F19" s="28">
        <v>936577.54</v>
      </c>
      <c r="G19" s="28">
        <v>1011476.28</v>
      </c>
      <c r="H19" s="28">
        <v>1025258.07</v>
      </c>
      <c r="I19" s="28">
        <v>976368.27</v>
      </c>
      <c r="J19" s="28">
        <v>1081686.03</v>
      </c>
      <c r="K19" s="28">
        <v>1026461.18</v>
      </c>
      <c r="L19" s="28">
        <v>1029987.03</v>
      </c>
      <c r="M19" s="28">
        <v>1134670.26</v>
      </c>
      <c r="N19" s="28">
        <v>1285664.8700000001</v>
      </c>
      <c r="O19" s="28">
        <f>'NE Raw Data'!D159</f>
        <v>1338759.54</v>
      </c>
      <c r="P19" s="28">
        <f>'NE Raw Data'!D171</f>
        <v>1618561.96</v>
      </c>
      <c r="Q19" s="28">
        <f>'NE Raw Data'!D183</f>
        <v>1781541.65</v>
      </c>
      <c r="R19" s="28">
        <v>0</v>
      </c>
    </row>
    <row r="20" spans="1:18" s="112" customFormat="1">
      <c r="A20" s="27" t="s">
        <v>124</v>
      </c>
      <c r="B20" s="28">
        <v>919060.96</v>
      </c>
      <c r="C20" s="28">
        <v>902542.79</v>
      </c>
      <c r="D20" s="28">
        <v>915256.3</v>
      </c>
      <c r="E20" s="28">
        <v>856318.1</v>
      </c>
      <c r="F20" s="28">
        <v>790736.43</v>
      </c>
      <c r="G20" s="28">
        <v>806361.93</v>
      </c>
      <c r="H20" s="28">
        <v>779525.51</v>
      </c>
      <c r="I20" s="28">
        <v>793670.21</v>
      </c>
      <c r="J20" s="28">
        <v>821625.39</v>
      </c>
      <c r="K20" s="28">
        <v>776789.81</v>
      </c>
      <c r="L20" s="28">
        <v>847888.58</v>
      </c>
      <c r="M20" s="28">
        <v>939032.08</v>
      </c>
      <c r="N20" s="28">
        <v>1063941.3999999999</v>
      </c>
      <c r="O20" s="28">
        <f>'NE Raw Data'!D160</f>
        <v>1087789.03</v>
      </c>
      <c r="P20" s="28">
        <f>'NE Raw Data'!D172</f>
        <v>1421376.98</v>
      </c>
      <c r="Q20" s="28">
        <f>'NE Raw Data'!D184</f>
        <v>1487632.67</v>
      </c>
      <c r="R20" s="28">
        <v>0</v>
      </c>
    </row>
    <row r="21" spans="1:18" s="112" customFormat="1">
      <c r="A21" s="27" t="s">
        <v>125</v>
      </c>
      <c r="B21" s="28">
        <v>896996.7</v>
      </c>
      <c r="C21" s="28">
        <v>708003.08</v>
      </c>
      <c r="D21" s="28">
        <v>746669.35</v>
      </c>
      <c r="E21" s="28">
        <v>907559.64</v>
      </c>
      <c r="F21" s="28">
        <v>837036.56</v>
      </c>
      <c r="G21" s="28">
        <v>868165.73</v>
      </c>
      <c r="H21" s="28">
        <v>987840.1</v>
      </c>
      <c r="I21" s="28">
        <v>817063.45</v>
      </c>
      <c r="J21" s="28">
        <v>861314.74</v>
      </c>
      <c r="K21" s="28">
        <v>859650.26</v>
      </c>
      <c r="L21" s="28">
        <v>845822.58</v>
      </c>
      <c r="M21" s="28">
        <v>887489.22</v>
      </c>
      <c r="N21" s="28">
        <v>1077520.45</v>
      </c>
      <c r="O21" s="28">
        <f>'NE Raw Data'!D161</f>
        <v>1016347.22</v>
      </c>
      <c r="P21" s="28">
        <f>'NE Raw Data'!D173</f>
        <v>1328840.93</v>
      </c>
      <c r="Q21" s="28">
        <f>'NE Raw Data'!D185</f>
        <v>0</v>
      </c>
      <c r="R21" s="28">
        <v>0</v>
      </c>
    </row>
    <row r="22" spans="1:18" s="112" customFormat="1">
      <c r="A22" s="27" t="s">
        <v>126</v>
      </c>
      <c r="B22" s="28">
        <v>881894.9</v>
      </c>
      <c r="C22" s="28">
        <v>990196.14</v>
      </c>
      <c r="D22" s="28">
        <v>565133.64</v>
      </c>
      <c r="E22" s="28">
        <v>862085.14</v>
      </c>
      <c r="F22" s="28">
        <v>847478.54</v>
      </c>
      <c r="G22" s="28">
        <v>975230.74</v>
      </c>
      <c r="H22" s="28">
        <v>895884.01</v>
      </c>
      <c r="I22" s="28">
        <v>1009125.9</v>
      </c>
      <c r="J22" s="28">
        <v>897066.61</v>
      </c>
      <c r="K22" s="28">
        <v>821070.01</v>
      </c>
      <c r="L22" s="28">
        <v>924132.87</v>
      </c>
      <c r="M22" s="28">
        <v>1020179.92</v>
      </c>
      <c r="N22" s="28">
        <v>1145754.3700000001</v>
      </c>
      <c r="O22" s="28">
        <f>'NE Raw Data'!D162</f>
        <v>1178684.67</v>
      </c>
      <c r="P22" s="28">
        <f>'NE Raw Data'!D174</f>
        <v>1610030.14</v>
      </c>
      <c r="Q22" s="28">
        <f>'NE Raw Data'!D186</f>
        <v>0</v>
      </c>
      <c r="R22" s="28">
        <v>0</v>
      </c>
    </row>
    <row r="23" spans="1:18" s="112" customFormat="1">
      <c r="A23" s="27" t="s">
        <v>127</v>
      </c>
      <c r="B23" s="28">
        <v>949731.14</v>
      </c>
      <c r="C23" s="28">
        <v>991272.83</v>
      </c>
      <c r="D23" s="28">
        <v>1248322.4099999999</v>
      </c>
      <c r="E23" s="28">
        <v>822204.04</v>
      </c>
      <c r="F23" s="28">
        <v>823183.09</v>
      </c>
      <c r="G23" s="28">
        <v>927057.83</v>
      </c>
      <c r="H23" s="28">
        <v>852818.53</v>
      </c>
      <c r="I23" s="28">
        <v>875559.38</v>
      </c>
      <c r="J23" s="28">
        <v>881867.74</v>
      </c>
      <c r="K23" s="28">
        <v>896952.25</v>
      </c>
      <c r="L23" s="28">
        <v>927644.08</v>
      </c>
      <c r="M23" s="28">
        <v>996192.65</v>
      </c>
      <c r="N23" s="28">
        <v>1238281.03</v>
      </c>
      <c r="O23" s="28">
        <f>'NE Raw Data'!D163</f>
        <v>1204754.26</v>
      </c>
      <c r="P23" s="28">
        <f>'NE Raw Data'!D175</f>
        <v>1551709.24</v>
      </c>
      <c r="Q23" s="28">
        <f>'NE Raw Data'!D187</f>
        <v>0</v>
      </c>
      <c r="R23" s="28">
        <v>0</v>
      </c>
    </row>
    <row r="24" spans="1:18" s="112" customFormat="1">
      <c r="A24" s="27" t="s">
        <v>128</v>
      </c>
      <c r="B24" s="28">
        <v>1053878.67</v>
      </c>
      <c r="C24" s="28">
        <v>789764.48</v>
      </c>
      <c r="D24" s="28">
        <v>757797</v>
      </c>
      <c r="E24" s="28">
        <v>872561.44</v>
      </c>
      <c r="F24" s="28">
        <v>813248</v>
      </c>
      <c r="G24" s="28">
        <v>977794.36</v>
      </c>
      <c r="H24" s="28">
        <v>830616</v>
      </c>
      <c r="I24" s="28">
        <v>891485.11</v>
      </c>
      <c r="J24" s="28">
        <v>873266.71</v>
      </c>
      <c r="K24" s="28">
        <v>861968.42</v>
      </c>
      <c r="L24" s="28">
        <v>951275.13</v>
      </c>
      <c r="M24" s="28">
        <v>1014176.85</v>
      </c>
      <c r="N24" s="28">
        <v>1164870.29</v>
      </c>
      <c r="O24" s="28">
        <f>'NE Raw Data'!D164</f>
        <v>1290056.3899999999</v>
      </c>
      <c r="P24" s="28">
        <f>'NE Raw Data'!D176</f>
        <v>1573374.33</v>
      </c>
      <c r="Q24" s="28">
        <f>'NE Raw Data'!D188</f>
        <v>0</v>
      </c>
      <c r="R24" s="28">
        <v>0</v>
      </c>
    </row>
    <row r="25" spans="1:18" s="112" customFormat="1">
      <c r="A25" s="27" t="s">
        <v>129</v>
      </c>
      <c r="B25" s="28">
        <v>977054.94</v>
      </c>
      <c r="C25" s="28">
        <v>922327.3</v>
      </c>
      <c r="D25" s="28">
        <v>740272.64000000001</v>
      </c>
      <c r="E25" s="28">
        <v>818143.83</v>
      </c>
      <c r="F25" s="28">
        <v>854733.28</v>
      </c>
      <c r="G25" s="28">
        <v>912796.72</v>
      </c>
      <c r="H25" s="28">
        <v>850774.58</v>
      </c>
      <c r="I25" s="28">
        <v>884188.72</v>
      </c>
      <c r="J25" s="28">
        <v>926778.76</v>
      </c>
      <c r="K25" s="28">
        <v>923834.59</v>
      </c>
      <c r="L25" s="28">
        <v>981265.02</v>
      </c>
      <c r="M25" s="28">
        <v>1038000.04</v>
      </c>
      <c r="N25" s="28">
        <v>1159515.5900000001</v>
      </c>
      <c r="O25" s="28">
        <f>'NE Raw Data'!D165</f>
        <v>1273372.5</v>
      </c>
      <c r="P25" s="28">
        <f>'NE Raw Data'!D177</f>
        <v>1558566.46</v>
      </c>
      <c r="Q25" s="28">
        <f>'NE Raw Data'!D189</f>
        <v>0</v>
      </c>
      <c r="R25" s="28">
        <v>0</v>
      </c>
    </row>
    <row r="26" spans="1:18" s="112" customFormat="1">
      <c r="A26" s="27" t="s">
        <v>130</v>
      </c>
      <c r="B26" s="28">
        <v>886350.69</v>
      </c>
      <c r="C26" s="28">
        <v>983397.63</v>
      </c>
      <c r="D26" s="28">
        <v>836393.33</v>
      </c>
      <c r="E26" s="28">
        <v>827093.44</v>
      </c>
      <c r="F26" s="28">
        <v>912003.04</v>
      </c>
      <c r="G26" s="28">
        <v>918927.34</v>
      </c>
      <c r="H26" s="28">
        <v>845682.75</v>
      </c>
      <c r="I26" s="28">
        <v>951976.53</v>
      </c>
      <c r="J26" s="28">
        <v>941356.11</v>
      </c>
      <c r="K26" s="28">
        <v>890121.3</v>
      </c>
      <c r="L26" s="28">
        <v>991803.89</v>
      </c>
      <c r="M26" s="28">
        <v>1032506.81</v>
      </c>
      <c r="N26" s="28">
        <v>1231954.77</v>
      </c>
      <c r="O26" s="28">
        <f>'NE Raw Data'!D166</f>
        <v>1325722.3799999999</v>
      </c>
      <c r="P26" s="28">
        <f>'NE Raw Data'!D178</f>
        <v>1543442.6</v>
      </c>
      <c r="Q26" s="28">
        <f>'NE Raw Data'!D190</f>
        <v>0</v>
      </c>
      <c r="R26" s="28">
        <v>0</v>
      </c>
    </row>
    <row r="27" spans="1:18" s="112" customFormat="1">
      <c r="A27" s="27" t="s">
        <v>131</v>
      </c>
      <c r="B27" s="28">
        <v>1038986.94</v>
      </c>
      <c r="C27" s="28">
        <v>859878.84</v>
      </c>
      <c r="D27" s="28">
        <v>828663.75</v>
      </c>
      <c r="E27" s="28">
        <v>860940.21</v>
      </c>
      <c r="F27" s="28">
        <v>908794.89</v>
      </c>
      <c r="G27" s="28">
        <v>934657.69</v>
      </c>
      <c r="H27" s="28">
        <v>881283.3</v>
      </c>
      <c r="I27" s="28">
        <v>924911.18</v>
      </c>
      <c r="J27" s="28">
        <v>952769.8</v>
      </c>
      <c r="K27" s="28">
        <v>914317.51</v>
      </c>
      <c r="L27" s="28">
        <v>901432.1</v>
      </c>
      <c r="M27" s="28">
        <v>1040690.29</v>
      </c>
      <c r="N27" s="28">
        <v>1173993.56</v>
      </c>
      <c r="O27" s="28">
        <f>'NE Raw Data'!D167</f>
        <v>2137338.35</v>
      </c>
      <c r="P27" s="28">
        <f>'NE Raw Data'!D179</f>
        <v>1534938.38</v>
      </c>
      <c r="Q27" s="28">
        <f>'NE Raw Data'!D191</f>
        <v>0</v>
      </c>
      <c r="R27" s="28">
        <v>0</v>
      </c>
    </row>
    <row r="28" spans="1:18" s="112" customFormat="1">
      <c r="A28" s="27" t="s">
        <v>132</v>
      </c>
      <c r="B28" s="28">
        <v>977200.5</v>
      </c>
      <c r="C28" s="28">
        <v>872527.54</v>
      </c>
      <c r="D28" s="28">
        <v>740377.68</v>
      </c>
      <c r="E28" s="28">
        <v>807476.72</v>
      </c>
      <c r="F28" s="28">
        <v>899238.7</v>
      </c>
      <c r="G28" s="28">
        <v>916148.07</v>
      </c>
      <c r="H28" s="28">
        <v>852457.4</v>
      </c>
      <c r="I28" s="28">
        <v>901538.78</v>
      </c>
      <c r="J28" s="28">
        <v>902990.48</v>
      </c>
      <c r="K28" s="28">
        <v>887396.31</v>
      </c>
      <c r="L28" s="28">
        <v>971603.41</v>
      </c>
      <c r="M28" s="28">
        <v>942479.63</v>
      </c>
      <c r="N28" s="28">
        <v>1189430.2</v>
      </c>
      <c r="O28" s="28">
        <f>'NE Raw Data'!D168</f>
        <v>1365230.63</v>
      </c>
      <c r="P28" s="28">
        <f>'NE Raw Data'!D180</f>
        <v>1534189.31</v>
      </c>
      <c r="Q28" s="28">
        <f>'NE Raw Data'!D192</f>
        <v>0</v>
      </c>
      <c r="R28" s="28">
        <v>0</v>
      </c>
    </row>
    <row r="29" spans="1:18" s="112" customFormat="1">
      <c r="A29" s="27" t="s">
        <v>133</v>
      </c>
      <c r="B29" s="28">
        <v>995035.44</v>
      </c>
      <c r="C29" s="28">
        <v>928348.59</v>
      </c>
      <c r="D29" s="28">
        <v>763431.82</v>
      </c>
      <c r="E29" s="28">
        <v>771556.93</v>
      </c>
      <c r="F29" s="28">
        <v>828075.26</v>
      </c>
      <c r="G29" s="28">
        <v>918961.61</v>
      </c>
      <c r="H29" s="28">
        <v>834708.75</v>
      </c>
      <c r="I29" s="28">
        <v>864155.87</v>
      </c>
      <c r="J29" s="28">
        <v>898604.28</v>
      </c>
      <c r="K29" s="28">
        <v>914270.66</v>
      </c>
      <c r="L29" s="28">
        <v>913648.79</v>
      </c>
      <c r="M29" s="28">
        <v>1191261.47</v>
      </c>
      <c r="N29" s="28">
        <v>1169247.01</v>
      </c>
      <c r="O29" s="28">
        <f>'NE Raw Data'!D169</f>
        <v>1323698.1100000001</v>
      </c>
      <c r="P29" s="28">
        <f>'NE Raw Data'!D181</f>
        <v>1542007.01</v>
      </c>
      <c r="Q29" s="28">
        <f>'NE Raw Data'!D193</f>
        <v>0</v>
      </c>
      <c r="R29" s="28">
        <v>0</v>
      </c>
    </row>
    <row r="30" spans="1:18" s="112" customFormat="1">
      <c r="A30" s="27" t="s">
        <v>134</v>
      </c>
      <c r="B30" s="28">
        <v>916593.13</v>
      </c>
      <c r="C30" s="28">
        <v>853585.45</v>
      </c>
      <c r="D30" s="28">
        <v>764724.38</v>
      </c>
      <c r="E30" s="28">
        <v>718598.42</v>
      </c>
      <c r="F30" s="28">
        <v>818082.7</v>
      </c>
      <c r="G30" s="28">
        <v>913900.74</v>
      </c>
      <c r="H30" s="28">
        <v>843381.03</v>
      </c>
      <c r="I30" s="28">
        <v>904267.54</v>
      </c>
      <c r="J30" s="28">
        <v>858360.16</v>
      </c>
      <c r="K30" s="28">
        <v>884966.41</v>
      </c>
      <c r="L30" s="28">
        <v>960379.26</v>
      </c>
      <c r="M30" s="28">
        <v>1053275.02</v>
      </c>
      <c r="N30" s="28">
        <v>1126733.69</v>
      </c>
      <c r="O30" s="28">
        <f>'NE Raw Data'!D170</f>
        <v>1328737.81</v>
      </c>
      <c r="P30" s="28">
        <f>'NE Raw Data'!D182</f>
        <v>1725787.83</v>
      </c>
      <c r="Q30" s="28">
        <f>'NE Raw Data'!D194</f>
        <v>0</v>
      </c>
      <c r="R30" s="28">
        <v>0</v>
      </c>
    </row>
    <row r="31" spans="1:18" s="112" customFormat="1">
      <c r="C31" s="1"/>
      <c r="J31" s="29"/>
      <c r="K31" s="30"/>
      <c r="L31" s="29"/>
      <c r="M31" s="29"/>
    </row>
    <row r="32" spans="1:18" s="112" customFormat="1">
      <c r="A32" s="44" t="s">
        <v>83</v>
      </c>
      <c r="B32" s="48">
        <v>11238883.199999999</v>
      </c>
      <c r="C32" s="48">
        <v>10663696.859999999</v>
      </c>
      <c r="D32" s="48">
        <v>9568923.6099999994</v>
      </c>
      <c r="E32" s="48">
        <v>9907658.0099999979</v>
      </c>
      <c r="F32" s="48">
        <v>10269188.029999999</v>
      </c>
      <c r="G32" s="48">
        <v>11081479.039999999</v>
      </c>
      <c r="H32" s="48">
        <v>10480230.029999999</v>
      </c>
      <c r="I32" s="48">
        <v>10794310.939999998</v>
      </c>
      <c r="J32" s="48">
        <v>10897686.809999999</v>
      </c>
      <c r="K32" s="48">
        <v>10657798.709999999</v>
      </c>
      <c r="L32" s="48">
        <v>11246882.74</v>
      </c>
      <c r="M32" s="49">
        <v>12289954.240000002</v>
      </c>
      <c r="N32" s="49">
        <v>14026907.229999999</v>
      </c>
      <c r="O32" s="49">
        <v>15870490.889999999</v>
      </c>
      <c r="P32" s="49">
        <f t="shared" ref="P32:R32" si="3">SUM(P19:P30)</f>
        <v>18542825.170000002</v>
      </c>
      <c r="Q32" s="49">
        <f t="shared" si="3"/>
        <v>3269174.32</v>
      </c>
      <c r="R32" s="49">
        <f t="shared" si="3"/>
        <v>0</v>
      </c>
    </row>
    <row r="33" spans="1:18" s="112" customFormat="1">
      <c r="C33" s="1"/>
    </row>
    <row r="34" spans="1:18" s="112" customFormat="1" ht="18.75">
      <c r="A34" s="110" t="s">
        <v>249</v>
      </c>
      <c r="C34" s="111">
        <f>(C32-B32)/B32</f>
        <v>-5.1178246963185799E-2</v>
      </c>
      <c r="D34" s="111">
        <f t="shared" ref="D34:R34" si="4">(D32-C32)/C32</f>
        <v>-0.10266357571608614</v>
      </c>
      <c r="E34" s="111">
        <f t="shared" si="4"/>
        <v>3.5399425662255707E-2</v>
      </c>
      <c r="F34" s="111">
        <f t="shared" si="4"/>
        <v>3.6489957529327509E-2</v>
      </c>
      <c r="G34" s="111">
        <f t="shared" si="4"/>
        <v>7.9099828304536351E-2</v>
      </c>
      <c r="H34" s="111">
        <f t="shared" si="4"/>
        <v>-5.4257108444614253E-2</v>
      </c>
      <c r="I34" s="111">
        <f t="shared" si="4"/>
        <v>2.9968894680835387E-2</v>
      </c>
      <c r="J34" s="111">
        <f t="shared" si="4"/>
        <v>9.5768845806475413E-3</v>
      </c>
      <c r="K34" s="111">
        <f t="shared" si="4"/>
        <v>-2.2012754099326116E-2</v>
      </c>
      <c r="L34" s="111">
        <f t="shared" si="4"/>
        <v>5.5272579829010605E-2</v>
      </c>
      <c r="M34" s="111">
        <f t="shared" si="4"/>
        <v>9.2743164849605417E-2</v>
      </c>
      <c r="N34" s="111">
        <f t="shared" si="4"/>
        <v>0.14133111939072576</v>
      </c>
      <c r="O34" s="342">
        <f t="shared" si="4"/>
        <v>0.13143194217874643</v>
      </c>
      <c r="P34" s="342">
        <f t="shared" si="4"/>
        <v>0.16838384511999197</v>
      </c>
      <c r="Q34" s="109">
        <f t="shared" si="4"/>
        <v>-0.82369599615871258</v>
      </c>
      <c r="R34" s="109">
        <f t="shared" si="4"/>
        <v>-1</v>
      </c>
    </row>
  </sheetData>
  <sortState xmlns:xlrd2="http://schemas.microsoft.com/office/spreadsheetml/2017/richdata2" ref="F30">
    <sortCondition descending="1" ref="F30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E8CF-5006-4634-BB28-9124C8CBD44D}">
  <sheetPr>
    <tabColor theme="9" tint="-0.249977111117893"/>
  </sheetPr>
  <dimension ref="A1:R31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18" ht="21">
      <c r="A1" s="40" t="s">
        <v>135</v>
      </c>
      <c r="C1" s="41" t="s">
        <v>292</v>
      </c>
    </row>
    <row r="2" spans="1:18" ht="21">
      <c r="A2" s="40" t="s">
        <v>136</v>
      </c>
      <c r="C2" s="138" t="s">
        <v>291</v>
      </c>
    </row>
    <row r="3" spans="1:18" ht="21">
      <c r="A3" s="40" t="s">
        <v>137</v>
      </c>
      <c r="C3" s="138" t="s">
        <v>303</v>
      </c>
    </row>
    <row r="4" spans="1:18" ht="21">
      <c r="A4" s="40" t="s">
        <v>142</v>
      </c>
      <c r="C4" s="43" t="s">
        <v>502</v>
      </c>
    </row>
    <row r="5" spans="1:18" ht="28.5" customHeight="1"/>
    <row r="6" spans="1:18" ht="21">
      <c r="A6" s="40" t="s">
        <v>141</v>
      </c>
      <c r="B6" s="2"/>
      <c r="C6" s="3"/>
    </row>
    <row r="7" spans="1:18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18">
      <c r="A8" s="27" t="s">
        <v>80</v>
      </c>
      <c r="B8" s="31">
        <f>110000000*0.869</f>
        <v>95590000</v>
      </c>
      <c r="C8" s="32">
        <f>B8/$B$11</f>
        <v>0.86899999999999999</v>
      </c>
      <c r="D8" s="47">
        <v>54868660</v>
      </c>
      <c r="E8" s="32">
        <f>D8/B8</f>
        <v>0.57399999999999995</v>
      </c>
    </row>
    <row r="9" spans="1:18">
      <c r="A9" s="27" t="s">
        <v>81</v>
      </c>
      <c r="B9" s="31">
        <f>110000000*0.073</f>
        <v>8029999.9999999991</v>
      </c>
      <c r="C9" s="32">
        <f>B9/$B$11</f>
        <v>7.2999999999999995E-2</v>
      </c>
      <c r="D9" s="33">
        <v>2168100</v>
      </c>
      <c r="E9" s="32">
        <f>D9/B9</f>
        <v>0.27</v>
      </c>
    </row>
    <row r="10" spans="1:18">
      <c r="A10" s="27" t="s">
        <v>82</v>
      </c>
      <c r="B10" s="31">
        <f>110000000*0.058</f>
        <v>6380000</v>
      </c>
      <c r="C10" s="32">
        <f>B10/$B$11</f>
        <v>5.8000000000000003E-2</v>
      </c>
      <c r="D10" s="33">
        <v>3828000</v>
      </c>
      <c r="E10" s="32">
        <f>D10/B10</f>
        <v>0.6</v>
      </c>
    </row>
    <row r="11" spans="1:18">
      <c r="A11" s="44" t="s">
        <v>83</v>
      </c>
      <c r="B11" s="45">
        <f>SUM(B8:B10)</f>
        <v>110000000</v>
      </c>
      <c r="C11" s="46">
        <f>SUM(C8:C10)</f>
        <v>1</v>
      </c>
      <c r="D11" s="45">
        <f>SUM(D8:D10)</f>
        <v>60864760</v>
      </c>
      <c r="E11" s="46">
        <f>D11/B11</f>
        <v>0.55331600000000003</v>
      </c>
    </row>
    <row r="14" spans="1:18" ht="21">
      <c r="A14" s="40" t="s">
        <v>257</v>
      </c>
    </row>
    <row r="15" spans="1:18" s="112" customFormat="1">
      <c r="A15" s="38" t="s">
        <v>140</v>
      </c>
      <c r="B15" s="38">
        <v>2007</v>
      </c>
      <c r="C15" s="39">
        <v>2008</v>
      </c>
      <c r="D15" s="38">
        <v>2009</v>
      </c>
      <c r="E15" s="39">
        <v>2010</v>
      </c>
      <c r="F15" s="38">
        <v>2011</v>
      </c>
      <c r="G15" s="39">
        <v>2012</v>
      </c>
      <c r="H15" s="38">
        <v>2013</v>
      </c>
      <c r="I15" s="39">
        <v>2014</v>
      </c>
      <c r="J15" s="38">
        <v>2015</v>
      </c>
      <c r="K15" s="39">
        <v>2016</v>
      </c>
      <c r="L15" s="38">
        <v>2017</v>
      </c>
      <c r="M15" s="38">
        <v>2018</v>
      </c>
      <c r="N15" s="38">
        <v>2019</v>
      </c>
      <c r="O15" s="39">
        <v>2020</v>
      </c>
      <c r="P15" s="38">
        <v>2021</v>
      </c>
      <c r="Q15" s="38">
        <v>2022</v>
      </c>
      <c r="R15" s="38">
        <v>2023</v>
      </c>
    </row>
    <row r="16" spans="1:18" s="112" customFormat="1">
      <c r="A16" s="27" t="s">
        <v>123</v>
      </c>
      <c r="B16" s="28">
        <v>1107403.32</v>
      </c>
      <c r="C16" s="28">
        <v>1066205.3500000001</v>
      </c>
      <c r="D16" s="28">
        <v>1011089.83</v>
      </c>
      <c r="E16" s="28">
        <v>1215297.99</v>
      </c>
      <c r="F16" s="28">
        <v>1370323.12</v>
      </c>
      <c r="G16" s="28">
        <v>1478059.86</v>
      </c>
      <c r="H16" s="28">
        <v>1468988.57</v>
      </c>
      <c r="I16" s="28">
        <v>1499647.43</v>
      </c>
      <c r="J16" s="28">
        <v>1534452.77</v>
      </c>
      <c r="K16" s="28">
        <v>1459790.63</v>
      </c>
      <c r="L16" s="28">
        <v>1567579.1</v>
      </c>
      <c r="M16" s="28">
        <v>1693922.51</v>
      </c>
      <c r="N16" s="28">
        <v>1806109.77</v>
      </c>
      <c r="O16" s="28">
        <f>'PA Raw Data'!D159</f>
        <v>1955757.07</v>
      </c>
      <c r="P16" s="28">
        <f>'PA Raw Data'!D171</f>
        <v>2362472.65</v>
      </c>
      <c r="Q16" s="28">
        <f>'PA Raw Data'!D183</f>
        <v>2660047.9700000002</v>
      </c>
      <c r="R16" s="28">
        <v>0</v>
      </c>
    </row>
    <row r="17" spans="1:18" s="112" customFormat="1">
      <c r="A17" s="27" t="s">
        <v>124</v>
      </c>
      <c r="B17" s="28">
        <v>1274975.3700000001</v>
      </c>
      <c r="C17" s="28">
        <v>1373581.65</v>
      </c>
      <c r="D17" s="28">
        <v>1373778.24</v>
      </c>
      <c r="E17" s="28">
        <v>1189798.3400000001</v>
      </c>
      <c r="F17" s="28">
        <v>1028569.05</v>
      </c>
      <c r="G17" s="28">
        <v>1122321.43</v>
      </c>
      <c r="H17" s="28">
        <v>1038861.64</v>
      </c>
      <c r="I17" s="28">
        <v>1063826.9099999999</v>
      </c>
      <c r="J17" s="28">
        <v>1151526.78</v>
      </c>
      <c r="K17" s="28">
        <v>1119744.08</v>
      </c>
      <c r="L17" s="28">
        <v>1148723.8</v>
      </c>
      <c r="M17" s="28">
        <v>1330426.19</v>
      </c>
      <c r="N17" s="28">
        <v>1432305.56</v>
      </c>
      <c r="O17" s="28">
        <f>'PA Raw Data'!D160</f>
        <v>1515721.67</v>
      </c>
      <c r="P17" s="28">
        <f>'PA Raw Data'!D172</f>
        <v>1891496.32</v>
      </c>
      <c r="Q17" s="28">
        <f>'PA Raw Data'!D184</f>
        <v>2148706.9700000002</v>
      </c>
      <c r="R17" s="28">
        <v>0</v>
      </c>
    </row>
    <row r="18" spans="1:18" s="112" customFormat="1">
      <c r="A18" s="27" t="s">
        <v>125</v>
      </c>
      <c r="B18" s="28">
        <v>1233604.8999999999</v>
      </c>
      <c r="C18" s="28">
        <v>950693.05</v>
      </c>
      <c r="D18" s="28">
        <v>1049954.78</v>
      </c>
      <c r="E18" s="28">
        <v>1090124.6399999999</v>
      </c>
      <c r="F18" s="28">
        <v>1121150.5</v>
      </c>
      <c r="G18" s="28">
        <v>1123033.25</v>
      </c>
      <c r="H18" s="28">
        <v>1278288.53</v>
      </c>
      <c r="I18" s="28">
        <v>1121476.5</v>
      </c>
      <c r="J18" s="28">
        <v>1131328.3799999999</v>
      </c>
      <c r="K18" s="28">
        <v>1142937.77</v>
      </c>
      <c r="L18" s="28">
        <v>1176910.55</v>
      </c>
      <c r="M18" s="28">
        <v>1177641.02</v>
      </c>
      <c r="N18" s="28">
        <v>1376787.21</v>
      </c>
      <c r="O18" s="28">
        <f>'PA Raw Data'!D161</f>
        <v>1330014.9099999999</v>
      </c>
      <c r="P18" s="28">
        <f>'PA Raw Data'!D173</f>
        <v>1794116.65</v>
      </c>
      <c r="Q18" s="28">
        <f>'PA Raw Data'!D185</f>
        <v>0</v>
      </c>
      <c r="R18" s="28">
        <v>0</v>
      </c>
    </row>
    <row r="19" spans="1:18" s="112" customFormat="1">
      <c r="A19" s="27" t="s">
        <v>126</v>
      </c>
      <c r="B19" s="28">
        <v>1178556.73</v>
      </c>
      <c r="C19" s="28">
        <v>1174078.83</v>
      </c>
      <c r="D19" s="28">
        <v>890946.4</v>
      </c>
      <c r="E19" s="28">
        <v>1207652.1599999999</v>
      </c>
      <c r="F19" s="28">
        <v>1178602.99</v>
      </c>
      <c r="G19" s="28">
        <v>1245345.72</v>
      </c>
      <c r="H19" s="28">
        <v>1177855.22</v>
      </c>
      <c r="I19" s="28">
        <v>1200845</v>
      </c>
      <c r="J19" s="28">
        <v>1191970.97</v>
      </c>
      <c r="K19" s="28">
        <v>1276309.6000000001</v>
      </c>
      <c r="L19" s="28">
        <v>1322249.03</v>
      </c>
      <c r="M19" s="28">
        <v>1546743.5</v>
      </c>
      <c r="N19" s="28">
        <v>1546357.92</v>
      </c>
      <c r="O19" s="28">
        <f>'PA Raw Data'!D162</f>
        <v>1624025.92</v>
      </c>
      <c r="P19" s="28">
        <f>'PA Raw Data'!D174</f>
        <v>2259087.77</v>
      </c>
      <c r="Q19" s="28">
        <f>'PA Raw Data'!D186</f>
        <v>0</v>
      </c>
      <c r="R19" s="28">
        <v>0</v>
      </c>
    </row>
    <row r="20" spans="1:18" s="112" customFormat="1">
      <c r="A20" s="27" t="s">
        <v>127</v>
      </c>
      <c r="B20" s="28">
        <v>1255662.03</v>
      </c>
      <c r="C20" s="28">
        <v>1323409.3999999999</v>
      </c>
      <c r="D20" s="28">
        <v>1513753.43</v>
      </c>
      <c r="E20" s="28">
        <v>1137696.94</v>
      </c>
      <c r="F20" s="28">
        <v>1141472.33</v>
      </c>
      <c r="G20" s="28">
        <v>1089924.6599999999</v>
      </c>
      <c r="H20" s="28">
        <v>1124394.04</v>
      </c>
      <c r="I20" s="28">
        <v>1161511.3600000001</v>
      </c>
      <c r="J20" s="28">
        <v>1215932.73</v>
      </c>
      <c r="K20" s="28">
        <v>1227581.52</v>
      </c>
      <c r="L20" s="28">
        <v>1326141.68</v>
      </c>
      <c r="M20" s="28">
        <v>1393716.2</v>
      </c>
      <c r="N20" s="28">
        <v>1605461.46</v>
      </c>
      <c r="O20" s="28">
        <f>'PA Raw Data'!D163</f>
        <v>1665443.75</v>
      </c>
      <c r="P20" s="28">
        <f>'PA Raw Data'!D175</f>
        <v>2176296.94</v>
      </c>
      <c r="Q20" s="28">
        <f>'PA Raw Data'!D187</f>
        <v>0</v>
      </c>
      <c r="R20" s="28">
        <v>0</v>
      </c>
    </row>
    <row r="21" spans="1:18" s="112" customFormat="1">
      <c r="A21" s="27" t="s">
        <v>128</v>
      </c>
      <c r="B21" s="28">
        <v>1462288.93</v>
      </c>
      <c r="C21" s="28">
        <v>1127984.6599999999</v>
      </c>
      <c r="D21" s="28">
        <v>1091758.8799999999</v>
      </c>
      <c r="E21" s="28">
        <v>1214874.57</v>
      </c>
      <c r="F21" s="28">
        <v>1131759.1100000001</v>
      </c>
      <c r="G21" s="28">
        <v>1304968.75</v>
      </c>
      <c r="H21" s="28">
        <v>1144464.25</v>
      </c>
      <c r="I21" s="28">
        <v>1222529.21</v>
      </c>
      <c r="J21" s="28">
        <v>1225275.99</v>
      </c>
      <c r="K21" s="28">
        <v>1336593.6299999999</v>
      </c>
      <c r="L21" s="28">
        <v>1340214.19</v>
      </c>
      <c r="M21" s="28">
        <v>1412914.39</v>
      </c>
      <c r="N21" s="28">
        <v>1688496.99</v>
      </c>
      <c r="O21" s="28">
        <f>'PA Raw Data'!D164</f>
        <v>1867200.91</v>
      </c>
      <c r="P21" s="28">
        <f>'PA Raw Data'!D176</f>
        <v>2211479.59</v>
      </c>
      <c r="Q21" s="28">
        <f>'PA Raw Data'!D188</f>
        <v>0</v>
      </c>
      <c r="R21" s="28">
        <v>0</v>
      </c>
    </row>
    <row r="22" spans="1:18" s="112" customFormat="1">
      <c r="A22" s="27" t="s">
        <v>129</v>
      </c>
      <c r="B22" s="28">
        <v>1349774.2</v>
      </c>
      <c r="C22" s="28">
        <v>1327675.25</v>
      </c>
      <c r="D22" s="28">
        <v>1161495.78</v>
      </c>
      <c r="E22" s="28">
        <v>1078262.8500000001</v>
      </c>
      <c r="F22" s="28">
        <v>1163284.6299999999</v>
      </c>
      <c r="G22" s="28">
        <v>1214890.75</v>
      </c>
      <c r="H22" s="28">
        <v>1127904.3500000001</v>
      </c>
      <c r="I22" s="28">
        <v>1179679.75</v>
      </c>
      <c r="J22" s="28">
        <v>1301512.2</v>
      </c>
      <c r="K22" s="28">
        <v>1298234.43</v>
      </c>
      <c r="L22" s="28">
        <v>1311295.3999999999</v>
      </c>
      <c r="M22" s="28">
        <v>1462357.55</v>
      </c>
      <c r="N22" s="28">
        <v>1561376.11</v>
      </c>
      <c r="O22" s="28">
        <f>'PA Raw Data'!D165</f>
        <v>1911629.75</v>
      </c>
      <c r="P22" s="28">
        <f>'PA Raw Data'!D177</f>
        <v>2256133.62</v>
      </c>
      <c r="Q22" s="28">
        <f>'PA Raw Data'!D189</f>
        <v>0</v>
      </c>
      <c r="R22" s="28">
        <v>0</v>
      </c>
    </row>
    <row r="23" spans="1:18" s="112" customFormat="1">
      <c r="A23" s="27" t="s">
        <v>130</v>
      </c>
      <c r="B23" s="28">
        <v>1148684.02</v>
      </c>
      <c r="C23" s="28">
        <v>1270641.4099999999</v>
      </c>
      <c r="D23" s="28">
        <v>1104792.8999999999</v>
      </c>
      <c r="E23" s="28">
        <v>1135119.75</v>
      </c>
      <c r="F23" s="28">
        <v>1240702.67</v>
      </c>
      <c r="G23" s="28">
        <v>1248389.57</v>
      </c>
      <c r="H23" s="28">
        <v>1129845.8999999999</v>
      </c>
      <c r="I23" s="28">
        <v>1266994.1499999999</v>
      </c>
      <c r="J23" s="28">
        <v>1286187.52</v>
      </c>
      <c r="K23" s="28">
        <v>1283387.67</v>
      </c>
      <c r="L23" s="28">
        <v>1421495.27</v>
      </c>
      <c r="M23" s="28">
        <v>1506532.94</v>
      </c>
      <c r="N23" s="28">
        <v>1695365.15</v>
      </c>
      <c r="O23" s="28">
        <f>'PA Raw Data'!D166</f>
        <v>1872394.86</v>
      </c>
      <c r="P23" s="28">
        <f>'PA Raw Data'!D178</f>
        <v>2250965.4500000002</v>
      </c>
      <c r="Q23" s="28">
        <f>'PA Raw Data'!D190</f>
        <v>0</v>
      </c>
      <c r="R23" s="28">
        <v>0</v>
      </c>
    </row>
    <row r="24" spans="1:18" s="112" customFormat="1">
      <c r="A24" s="27" t="s">
        <v>131</v>
      </c>
      <c r="B24" s="28">
        <v>1418231.42</v>
      </c>
      <c r="C24" s="28">
        <v>1080019.6499999999</v>
      </c>
      <c r="D24" s="28">
        <v>1210727.1399999999</v>
      </c>
      <c r="E24" s="28">
        <v>1158934.02</v>
      </c>
      <c r="F24" s="28">
        <v>1197526.56</v>
      </c>
      <c r="G24" s="28">
        <v>1204516.53</v>
      </c>
      <c r="H24" s="28">
        <v>1189154.5</v>
      </c>
      <c r="I24" s="28">
        <v>1224010.83</v>
      </c>
      <c r="J24" s="28">
        <v>1262249.1599999999</v>
      </c>
      <c r="K24" s="28">
        <v>1238687.72</v>
      </c>
      <c r="L24" s="28">
        <v>1302951.28</v>
      </c>
      <c r="M24" s="28">
        <v>1450010.97</v>
      </c>
      <c r="N24" s="28">
        <v>1610771.32</v>
      </c>
      <c r="O24" s="28">
        <f>'PA Raw Data'!D167</f>
        <v>3286507.11</v>
      </c>
      <c r="P24" s="28">
        <f>'PA Raw Data'!D179</f>
        <v>2200513.4500000002</v>
      </c>
      <c r="Q24" s="28">
        <f>'PA Raw Data'!D191</f>
        <v>0</v>
      </c>
      <c r="R24" s="28">
        <v>0</v>
      </c>
    </row>
    <row r="25" spans="1:18" s="112" customFormat="1">
      <c r="A25" s="27" t="s">
        <v>132</v>
      </c>
      <c r="B25" s="28">
        <v>1257609.43</v>
      </c>
      <c r="C25" s="28">
        <v>1122635.69</v>
      </c>
      <c r="D25" s="28">
        <v>1017848.71</v>
      </c>
      <c r="E25" s="28">
        <v>1098349.3400000001</v>
      </c>
      <c r="F25" s="28">
        <v>1154869.3700000001</v>
      </c>
      <c r="G25" s="28">
        <v>1171391.68</v>
      </c>
      <c r="H25" s="28">
        <v>1106695.8</v>
      </c>
      <c r="I25" s="28">
        <v>1198711.26</v>
      </c>
      <c r="J25" s="28">
        <v>1232000.98</v>
      </c>
      <c r="K25" s="28">
        <v>1231150.07</v>
      </c>
      <c r="L25" s="28">
        <v>1353764.08</v>
      </c>
      <c r="M25" s="28">
        <v>1298667.7</v>
      </c>
      <c r="N25" s="28">
        <v>1567180.32</v>
      </c>
      <c r="O25" s="28">
        <f>'PA Raw Data'!D168</f>
        <v>1845127.18</v>
      </c>
      <c r="P25" s="28">
        <f>'PA Raw Data'!D180</f>
        <v>2131238.13</v>
      </c>
      <c r="Q25" s="28">
        <f>'PA Raw Data'!D192</f>
        <v>0</v>
      </c>
      <c r="R25" s="28">
        <v>0</v>
      </c>
    </row>
    <row r="26" spans="1:18" s="112" customFormat="1">
      <c r="A26" s="27" t="s">
        <v>133</v>
      </c>
      <c r="B26" s="28">
        <v>1275779.1100000001</v>
      </c>
      <c r="C26" s="28">
        <v>1244185.7</v>
      </c>
      <c r="D26" s="28">
        <v>1068037.45</v>
      </c>
      <c r="E26" s="28">
        <v>1052444.71</v>
      </c>
      <c r="F26" s="28">
        <v>1090375.24</v>
      </c>
      <c r="G26" s="28">
        <v>1144284.01</v>
      </c>
      <c r="H26" s="28">
        <v>1116937.6499999999</v>
      </c>
      <c r="I26" s="28">
        <v>1178290.1100000001</v>
      </c>
      <c r="J26" s="28">
        <v>1209104.53</v>
      </c>
      <c r="K26" s="28">
        <v>1288478.49</v>
      </c>
      <c r="L26" s="28">
        <v>1296786.3999999999</v>
      </c>
      <c r="M26" s="28">
        <v>1600267.79</v>
      </c>
      <c r="N26" s="28">
        <v>1560852.75</v>
      </c>
      <c r="O26" s="28">
        <f>'PA Raw Data'!D169</f>
        <v>1879728.41</v>
      </c>
      <c r="P26" s="28">
        <f>'PA Raw Data'!D181</f>
        <v>2198156.89</v>
      </c>
      <c r="Q26" s="28">
        <f>'PA Raw Data'!D193</f>
        <v>0</v>
      </c>
      <c r="R26" s="28">
        <v>0</v>
      </c>
    </row>
    <row r="27" spans="1:18" s="112" customFormat="1">
      <c r="A27" s="27" t="s">
        <v>134</v>
      </c>
      <c r="B27" s="28">
        <v>1233646.76</v>
      </c>
      <c r="C27" s="28">
        <v>1070714.96</v>
      </c>
      <c r="D27" s="28">
        <v>1112935.6299999999</v>
      </c>
      <c r="E27" s="28">
        <v>1030788.76</v>
      </c>
      <c r="F27" s="28">
        <v>1087865.17</v>
      </c>
      <c r="G27" s="28">
        <v>1187869.23</v>
      </c>
      <c r="H27" s="28">
        <v>1128784.5</v>
      </c>
      <c r="I27" s="28">
        <v>1270868.47</v>
      </c>
      <c r="J27" s="28">
        <v>1248283.22</v>
      </c>
      <c r="K27" s="28">
        <v>1276277.21</v>
      </c>
      <c r="L27" s="28">
        <v>1400943.87</v>
      </c>
      <c r="M27" s="28">
        <v>1517765.63</v>
      </c>
      <c r="N27" s="28">
        <v>1644487.4</v>
      </c>
      <c r="O27" s="28">
        <f>'PA Raw Data'!D170</f>
        <v>1934140.8</v>
      </c>
      <c r="P27" s="28">
        <f>'PA Raw Data'!D182</f>
        <v>2355070.48</v>
      </c>
      <c r="Q27" s="28">
        <f>'PA Raw Data'!D194</f>
        <v>0</v>
      </c>
      <c r="R27" s="28">
        <v>0</v>
      </c>
    </row>
    <row r="28" spans="1:18" s="112" customFormat="1">
      <c r="C28" s="1"/>
      <c r="J28" s="29"/>
      <c r="K28" s="30"/>
      <c r="L28" s="29"/>
      <c r="M28" s="29"/>
    </row>
    <row r="29" spans="1:18" s="112" customFormat="1">
      <c r="A29" s="44" t="s">
        <v>83</v>
      </c>
      <c r="B29" s="48">
        <v>15196216.219999999</v>
      </c>
      <c r="C29" s="48">
        <v>14131825.599999998</v>
      </c>
      <c r="D29" s="48">
        <v>13607119.169999998</v>
      </c>
      <c r="E29" s="48">
        <v>13609344.069999998</v>
      </c>
      <c r="F29" s="48">
        <v>13906500.740000002</v>
      </c>
      <c r="G29" s="48">
        <v>14534995.439999999</v>
      </c>
      <c r="H29" s="48">
        <v>14032174.950000001</v>
      </c>
      <c r="I29" s="48">
        <v>14588390.98</v>
      </c>
      <c r="J29" s="48">
        <v>14989825.229999999</v>
      </c>
      <c r="K29" s="48">
        <v>15179172.82</v>
      </c>
      <c r="L29" s="48">
        <v>15969054.649999999</v>
      </c>
      <c r="M29" s="49">
        <v>17390966.390000001</v>
      </c>
      <c r="N29" s="49">
        <v>19095551.960000001</v>
      </c>
      <c r="O29" s="49">
        <v>22687692.34</v>
      </c>
      <c r="P29" s="49">
        <f t="shared" ref="P29:R29" si="0">SUM(P16:P27)</f>
        <v>26087027.939999998</v>
      </c>
      <c r="Q29" s="49">
        <f t="shared" si="0"/>
        <v>4808754.9400000004</v>
      </c>
      <c r="R29" s="49">
        <f t="shared" si="0"/>
        <v>0</v>
      </c>
    </row>
    <row r="30" spans="1:18" s="112" customFormat="1">
      <c r="C30" s="1"/>
    </row>
    <row r="31" spans="1:18" s="112" customFormat="1" ht="18.75">
      <c r="A31" s="110" t="s">
        <v>249</v>
      </c>
      <c r="C31" s="111">
        <f>(C29-B29)/B29</f>
        <v>-7.0043134724494013E-2</v>
      </c>
      <c r="D31" s="111">
        <f t="shared" ref="D31:R31" si="1">(D29-C29)/C29</f>
        <v>-3.7129415890895211E-2</v>
      </c>
      <c r="E31" s="111">
        <f t="shared" si="1"/>
        <v>1.6350999592225758E-4</v>
      </c>
      <c r="F31" s="111">
        <f t="shared" si="1"/>
        <v>2.183475327477731E-2</v>
      </c>
      <c r="G31" s="111">
        <f t="shared" si="1"/>
        <v>4.5194309607464726E-2</v>
      </c>
      <c r="H31" s="111">
        <f t="shared" si="1"/>
        <v>-3.4593783814767978E-2</v>
      </c>
      <c r="I31" s="111">
        <f t="shared" si="1"/>
        <v>3.9638618530764488E-2</v>
      </c>
      <c r="J31" s="111">
        <f t="shared" si="1"/>
        <v>2.7517376697015157E-2</v>
      </c>
      <c r="K31" s="111">
        <f t="shared" si="1"/>
        <v>1.2631741003961108E-2</v>
      </c>
      <c r="L31" s="111">
        <f t="shared" si="1"/>
        <v>5.2037211735230654E-2</v>
      </c>
      <c r="M31" s="111">
        <f t="shared" si="1"/>
        <v>8.9041697906644846E-2</v>
      </c>
      <c r="N31" s="111">
        <f t="shared" si="1"/>
        <v>9.8015574970011787E-2</v>
      </c>
      <c r="O31" s="342">
        <f t="shared" si="1"/>
        <v>0.18811398526340364</v>
      </c>
      <c r="P31" s="342">
        <f t="shared" si="1"/>
        <v>0.14983170386204195</v>
      </c>
      <c r="Q31" s="109">
        <f t="shared" si="1"/>
        <v>-0.81566489862087366</v>
      </c>
      <c r="R31" s="109">
        <f t="shared" si="1"/>
        <v>-1</v>
      </c>
    </row>
  </sheetData>
  <sortState xmlns:xlrd2="http://schemas.microsoft.com/office/spreadsheetml/2017/richdata2" ref="F27">
    <sortCondition descending="1" ref="F27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415FF-9E4A-45F8-9EAE-AB882BA5DA40}">
  <sheetPr>
    <tabColor theme="9" tint="-0.249977111117893"/>
  </sheetPr>
  <dimension ref="A1:R30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18" ht="21">
      <c r="A1" s="40" t="s">
        <v>135</v>
      </c>
      <c r="C1" s="41" t="s">
        <v>295</v>
      </c>
    </row>
    <row r="2" spans="1:18" ht="21">
      <c r="A2" s="40" t="s">
        <v>136</v>
      </c>
      <c r="C2" s="138" t="s">
        <v>466</v>
      </c>
    </row>
    <row r="3" spans="1:18" ht="21">
      <c r="A3" s="40" t="s">
        <v>137</v>
      </c>
      <c r="C3" s="138" t="s">
        <v>307</v>
      </c>
    </row>
    <row r="4" spans="1:18" ht="21">
      <c r="A4" s="40" t="s">
        <v>142</v>
      </c>
      <c r="C4" s="43" t="s">
        <v>503</v>
      </c>
    </row>
    <row r="5" spans="1:18" ht="28.5" customHeight="1"/>
    <row r="6" spans="1:18" ht="21">
      <c r="A6" s="40" t="s">
        <v>141</v>
      </c>
      <c r="B6" s="2"/>
      <c r="C6" s="3"/>
    </row>
    <row r="7" spans="1:18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18">
      <c r="A8" s="27" t="s">
        <v>79</v>
      </c>
      <c r="B8" s="31">
        <v>4292000</v>
      </c>
      <c r="C8" s="32">
        <f>B8/B10</f>
        <v>0.74</v>
      </c>
      <c r="D8" s="47">
        <v>4292000</v>
      </c>
      <c r="E8" s="32">
        <f>D8/B8</f>
        <v>1</v>
      </c>
    </row>
    <row r="9" spans="1:18">
      <c r="A9" s="27" t="s">
        <v>294</v>
      </c>
      <c r="B9" s="31">
        <v>1508000</v>
      </c>
      <c r="C9" s="32">
        <f>B9/B10</f>
        <v>0.26</v>
      </c>
      <c r="D9" s="33">
        <v>1508000</v>
      </c>
      <c r="E9" s="32">
        <f>D9/B9</f>
        <v>1</v>
      </c>
    </row>
    <row r="10" spans="1:18">
      <c r="A10" s="44" t="s">
        <v>83</v>
      </c>
      <c r="B10" s="45">
        <f>SUM(B8:B9)</f>
        <v>5800000</v>
      </c>
      <c r="C10" s="46">
        <f>SUM(C8:C9)</f>
        <v>1</v>
      </c>
      <c r="D10" s="45">
        <f>SUM(D8:D9)</f>
        <v>5800000</v>
      </c>
      <c r="E10" s="46">
        <f>D10/B10</f>
        <v>1</v>
      </c>
    </row>
    <row r="13" spans="1:18" ht="21">
      <c r="A13" s="40" t="s">
        <v>257</v>
      </c>
    </row>
    <row r="14" spans="1:18" s="112" customFormat="1">
      <c r="A14" s="38" t="s">
        <v>140</v>
      </c>
      <c r="B14" s="38">
        <v>2007</v>
      </c>
      <c r="C14" s="39">
        <v>2008</v>
      </c>
      <c r="D14" s="38">
        <v>2009</v>
      </c>
      <c r="E14" s="39">
        <v>2010</v>
      </c>
      <c r="F14" s="38">
        <v>2011</v>
      </c>
      <c r="G14" s="39">
        <v>2012</v>
      </c>
      <c r="H14" s="38">
        <v>2013</v>
      </c>
      <c r="I14" s="39">
        <v>2014</v>
      </c>
      <c r="J14" s="38">
        <v>2015</v>
      </c>
      <c r="K14" s="39">
        <v>2016</v>
      </c>
      <c r="L14" s="38">
        <v>2017</v>
      </c>
      <c r="M14" s="38">
        <v>2018</v>
      </c>
      <c r="N14" s="38">
        <v>2019</v>
      </c>
      <c r="O14" s="39">
        <v>2020</v>
      </c>
      <c r="P14" s="38">
        <v>2021</v>
      </c>
      <c r="Q14" s="38">
        <v>2022</v>
      </c>
      <c r="R14" s="38">
        <v>2023</v>
      </c>
    </row>
    <row r="15" spans="1:18" s="112" customFormat="1">
      <c r="A15" s="27" t="s">
        <v>123</v>
      </c>
      <c r="B15" s="28">
        <v>3737.95</v>
      </c>
      <c r="C15" s="28">
        <v>90473.9</v>
      </c>
      <c r="D15" s="28">
        <v>71214.929999999993</v>
      </c>
      <c r="E15" s="28">
        <v>80005.37</v>
      </c>
      <c r="F15" s="28">
        <v>1841.91</v>
      </c>
      <c r="G15" s="28">
        <v>107971.42</v>
      </c>
      <c r="H15" s="28">
        <v>111330.93</v>
      </c>
      <c r="I15" s="28">
        <v>81907.710000000006</v>
      </c>
      <c r="J15" s="28">
        <v>101303.97</v>
      </c>
      <c r="K15" s="28">
        <v>83185.77</v>
      </c>
      <c r="L15" s="28">
        <v>94739.95</v>
      </c>
      <c r="M15" s="28">
        <v>98882.87</v>
      </c>
      <c r="N15" s="28">
        <v>119931.89</v>
      </c>
      <c r="O15" s="28">
        <f>'PI Raw Data'!D159</f>
        <v>131206.94</v>
      </c>
      <c r="P15" s="28">
        <f>'PI Raw Data'!D171</f>
        <v>178900.85</v>
      </c>
      <c r="Q15" s="28">
        <f>'PI Raw Data'!D183</f>
        <v>212761.60000000001</v>
      </c>
      <c r="R15" s="28">
        <v>0</v>
      </c>
    </row>
    <row r="16" spans="1:18" s="112" customFormat="1">
      <c r="A16" s="27" t="s">
        <v>124</v>
      </c>
      <c r="B16" s="28">
        <v>5605.24</v>
      </c>
      <c r="C16" s="28">
        <v>98045.97</v>
      </c>
      <c r="D16" s="28">
        <v>98909.52</v>
      </c>
      <c r="E16" s="28">
        <v>84635.89</v>
      </c>
      <c r="F16" s="28">
        <v>0</v>
      </c>
      <c r="G16" s="28">
        <v>91695.19</v>
      </c>
      <c r="H16" s="28">
        <v>76250.429999999993</v>
      </c>
      <c r="I16" s="28">
        <v>75648.039999999994</v>
      </c>
      <c r="J16" s="28">
        <v>77384.39</v>
      </c>
      <c r="K16" s="28">
        <v>77670.2</v>
      </c>
      <c r="L16" s="28">
        <v>84048.83</v>
      </c>
      <c r="M16" s="28">
        <v>101947.84</v>
      </c>
      <c r="N16" s="28">
        <v>108706.23</v>
      </c>
      <c r="O16" s="28">
        <f>'PI Raw Data'!D160</f>
        <v>110331.4</v>
      </c>
      <c r="P16" s="28">
        <f>'PI Raw Data'!D172</f>
        <v>160885.99</v>
      </c>
      <c r="Q16" s="28">
        <f>'PI Raw Data'!D184</f>
        <v>175275.47</v>
      </c>
      <c r="R16" s="28">
        <v>0</v>
      </c>
    </row>
    <row r="17" spans="1:18" s="112" customFormat="1">
      <c r="A17" s="27" t="s">
        <v>125</v>
      </c>
      <c r="B17" s="28">
        <v>5203.43</v>
      </c>
      <c r="C17" s="28">
        <v>77458.789999999994</v>
      </c>
      <c r="D17" s="28">
        <v>75952.09</v>
      </c>
      <c r="E17" s="28">
        <v>81766.649999999994</v>
      </c>
      <c r="F17" s="28">
        <v>0</v>
      </c>
      <c r="G17" s="28">
        <v>79873.56</v>
      </c>
      <c r="H17" s="28">
        <v>90071.66</v>
      </c>
      <c r="I17" s="28">
        <v>77676.210000000006</v>
      </c>
      <c r="J17" s="28">
        <v>77542.789999999994</v>
      </c>
      <c r="K17" s="28">
        <v>81092.81</v>
      </c>
      <c r="L17" s="28">
        <v>82125.539999999994</v>
      </c>
      <c r="M17" s="28">
        <v>84809.76</v>
      </c>
      <c r="N17" s="28">
        <v>102978.24000000001</v>
      </c>
      <c r="O17" s="28">
        <f>'PI Raw Data'!D161</f>
        <v>106140.52</v>
      </c>
      <c r="P17" s="28">
        <f>'PI Raw Data'!D173</f>
        <v>157080.60999999999</v>
      </c>
      <c r="Q17" s="28">
        <f>'PI Raw Data'!D185</f>
        <v>0</v>
      </c>
      <c r="R17" s="28">
        <v>0</v>
      </c>
    </row>
    <row r="18" spans="1:18" s="112" customFormat="1">
      <c r="A18" s="27" t="s">
        <v>126</v>
      </c>
      <c r="B18" s="28">
        <v>5144.7299999999996</v>
      </c>
      <c r="C18" s="28">
        <v>101167.06</v>
      </c>
      <c r="D18" s="28">
        <v>69425.119999999995</v>
      </c>
      <c r="E18" s="28">
        <v>86042.47</v>
      </c>
      <c r="F18" s="28">
        <v>511.86</v>
      </c>
      <c r="G18" s="28">
        <v>91009.42</v>
      </c>
      <c r="H18" s="28">
        <v>80323.03</v>
      </c>
      <c r="I18" s="28">
        <v>79364.14</v>
      </c>
      <c r="J18" s="28">
        <v>78425.14</v>
      </c>
      <c r="K18" s="28">
        <v>84628.83</v>
      </c>
      <c r="L18" s="28">
        <v>98490.23</v>
      </c>
      <c r="M18" s="28">
        <v>101766.01</v>
      </c>
      <c r="N18" s="28">
        <v>110907.91</v>
      </c>
      <c r="O18" s="28">
        <f>'PI Raw Data'!D162</f>
        <v>123913.37</v>
      </c>
      <c r="P18" s="28">
        <f>'PI Raw Data'!D174</f>
        <v>182352.33</v>
      </c>
      <c r="Q18" s="28">
        <f>'PI Raw Data'!D186</f>
        <v>0</v>
      </c>
      <c r="R18" s="28">
        <v>0</v>
      </c>
    </row>
    <row r="19" spans="1:18" s="112" customFormat="1">
      <c r="A19" s="27" t="s">
        <v>127</v>
      </c>
      <c r="B19" s="28">
        <v>34127.99</v>
      </c>
      <c r="C19" s="28">
        <v>88851.88</v>
      </c>
      <c r="D19" s="28">
        <v>101642.70000000001</v>
      </c>
      <c r="E19" s="28">
        <v>87426.68</v>
      </c>
      <c r="F19" s="28">
        <v>15234.83</v>
      </c>
      <c r="G19" s="28">
        <v>92743.74</v>
      </c>
      <c r="H19" s="28">
        <v>70790.240000000005</v>
      </c>
      <c r="I19" s="28">
        <v>78306.960000000006</v>
      </c>
      <c r="J19" s="28">
        <v>73187.56</v>
      </c>
      <c r="K19" s="28">
        <v>78202.73</v>
      </c>
      <c r="L19" s="28">
        <v>88813.42</v>
      </c>
      <c r="M19" s="28">
        <v>98129.48</v>
      </c>
      <c r="N19" s="28">
        <v>119293.54</v>
      </c>
      <c r="O19" s="28">
        <f>'PI Raw Data'!D163</f>
        <v>133656.76999999999</v>
      </c>
      <c r="P19" s="28">
        <f>'PI Raw Data'!D175</f>
        <v>188528.21</v>
      </c>
      <c r="Q19" s="28">
        <f>'PI Raw Data'!D187</f>
        <v>0</v>
      </c>
      <c r="R19" s="28">
        <v>0</v>
      </c>
    </row>
    <row r="20" spans="1:18" s="112" customFormat="1">
      <c r="A20" s="27" t="s">
        <v>128</v>
      </c>
      <c r="B20" s="28">
        <v>71572.12</v>
      </c>
      <c r="C20" s="28">
        <v>93731.91</v>
      </c>
      <c r="D20" s="28">
        <v>57767.76</v>
      </c>
      <c r="E20" s="28">
        <v>84870.1</v>
      </c>
      <c r="F20" s="28">
        <v>3016.34</v>
      </c>
      <c r="G20" s="28">
        <v>88259.39</v>
      </c>
      <c r="H20" s="28">
        <v>73584.399999999994</v>
      </c>
      <c r="I20" s="28">
        <v>73870.62</v>
      </c>
      <c r="J20" s="28">
        <v>83672.95</v>
      </c>
      <c r="K20" s="28">
        <v>85175.23</v>
      </c>
      <c r="L20" s="28">
        <v>93591.11</v>
      </c>
      <c r="M20" s="28">
        <v>96580.81</v>
      </c>
      <c r="N20" s="28">
        <v>118520.31</v>
      </c>
      <c r="O20" s="28">
        <f>'PI Raw Data'!D164</f>
        <v>140747.21</v>
      </c>
      <c r="P20" s="28">
        <f>'PI Raw Data'!D176</f>
        <v>176212.52</v>
      </c>
      <c r="Q20" s="28">
        <f>'PI Raw Data'!D188</f>
        <v>0</v>
      </c>
      <c r="R20" s="28">
        <v>0</v>
      </c>
    </row>
    <row r="21" spans="1:18" s="112" customFormat="1">
      <c r="A21" s="27" t="s">
        <v>129</v>
      </c>
      <c r="B21" s="28">
        <v>101730.43</v>
      </c>
      <c r="C21" s="28">
        <v>85492.72</v>
      </c>
      <c r="D21" s="28">
        <v>92344.82</v>
      </c>
      <c r="E21" s="28">
        <v>81856.990000000005</v>
      </c>
      <c r="F21" s="28">
        <v>1411.68</v>
      </c>
      <c r="G21" s="28">
        <v>98072.75</v>
      </c>
      <c r="H21" s="28">
        <v>76181.539999999994</v>
      </c>
      <c r="I21" s="28">
        <v>86033.51</v>
      </c>
      <c r="J21" s="28">
        <v>83346.81</v>
      </c>
      <c r="K21" s="28">
        <v>90393.96</v>
      </c>
      <c r="L21" s="28">
        <v>95818.37</v>
      </c>
      <c r="M21" s="28">
        <v>109757.64</v>
      </c>
      <c r="N21" s="28">
        <v>123760.62</v>
      </c>
      <c r="O21" s="28">
        <f>'PI Raw Data'!D165</f>
        <v>152173.14000000001</v>
      </c>
      <c r="P21" s="28">
        <f>'PI Raw Data'!D177</f>
        <v>184775.62</v>
      </c>
      <c r="Q21" s="28">
        <f>'PI Raw Data'!D189</f>
        <v>0</v>
      </c>
      <c r="R21" s="28">
        <v>0</v>
      </c>
    </row>
    <row r="22" spans="1:18" s="112" customFormat="1">
      <c r="A22" s="27" t="s">
        <v>130</v>
      </c>
      <c r="B22" s="28">
        <v>88947.39</v>
      </c>
      <c r="C22" s="28">
        <v>99651.4</v>
      </c>
      <c r="D22" s="28">
        <v>80717.16</v>
      </c>
      <c r="E22" s="28">
        <v>97987.24</v>
      </c>
      <c r="F22" s="28">
        <v>80796.17</v>
      </c>
      <c r="G22" s="28">
        <v>95298.09</v>
      </c>
      <c r="H22" s="28">
        <v>78408.86</v>
      </c>
      <c r="I22" s="28">
        <v>78211.17</v>
      </c>
      <c r="J22" s="28">
        <v>81812.179999999993</v>
      </c>
      <c r="K22" s="28">
        <v>86633.23</v>
      </c>
      <c r="L22" s="28">
        <v>97861.08</v>
      </c>
      <c r="M22" s="28">
        <v>116664.29</v>
      </c>
      <c r="N22" s="28">
        <v>122082.28</v>
      </c>
      <c r="O22" s="28">
        <f>'PI Raw Data'!D166</f>
        <v>148199.85999999999</v>
      </c>
      <c r="P22" s="28">
        <f>'PI Raw Data'!D178</f>
        <v>181478.95</v>
      </c>
      <c r="Q22" s="28">
        <f>'PI Raw Data'!D190</f>
        <v>0</v>
      </c>
      <c r="R22" s="28">
        <v>0</v>
      </c>
    </row>
    <row r="23" spans="1:18" s="112" customFormat="1">
      <c r="A23" s="27" t="s">
        <v>131</v>
      </c>
      <c r="B23" s="28">
        <v>113166.74</v>
      </c>
      <c r="C23" s="28">
        <v>108746.95</v>
      </c>
      <c r="D23" s="28">
        <v>104024.58</v>
      </c>
      <c r="E23" s="28">
        <v>81505.100000000006</v>
      </c>
      <c r="F23" s="28">
        <v>90644.65</v>
      </c>
      <c r="G23" s="28">
        <v>95462.37</v>
      </c>
      <c r="H23" s="28">
        <v>75779.789999999994</v>
      </c>
      <c r="I23" s="28">
        <v>82974.399999999994</v>
      </c>
      <c r="J23" s="28">
        <v>87825.79</v>
      </c>
      <c r="K23" s="28">
        <v>98895.5</v>
      </c>
      <c r="L23" s="28">
        <v>93048.74</v>
      </c>
      <c r="M23" s="28">
        <v>114289.45</v>
      </c>
      <c r="N23" s="28">
        <v>123660.59</v>
      </c>
      <c r="O23" s="28">
        <f>'PI Raw Data'!D167</f>
        <v>162497.31</v>
      </c>
      <c r="P23" s="28">
        <f>'PI Raw Data'!D179</f>
        <v>191067.55</v>
      </c>
      <c r="Q23" s="28">
        <f>'PI Raw Data'!D191</f>
        <v>0</v>
      </c>
      <c r="R23" s="28">
        <v>0</v>
      </c>
    </row>
    <row r="24" spans="1:18" s="112" customFormat="1">
      <c r="A24" s="27" t="s">
        <v>132</v>
      </c>
      <c r="B24" s="28">
        <v>108938.69</v>
      </c>
      <c r="C24" s="28">
        <v>85477.39</v>
      </c>
      <c r="D24" s="28">
        <v>90121.87</v>
      </c>
      <c r="E24" s="28">
        <v>82274.240000000005</v>
      </c>
      <c r="F24" s="28">
        <v>94189.2</v>
      </c>
      <c r="G24" s="28">
        <v>94961.21</v>
      </c>
      <c r="H24" s="28">
        <v>78270.210000000006</v>
      </c>
      <c r="I24" s="28">
        <v>79526.710000000006</v>
      </c>
      <c r="J24" s="28">
        <v>89747.96</v>
      </c>
      <c r="K24" s="28">
        <v>94014.76</v>
      </c>
      <c r="L24" s="28">
        <v>101037.89</v>
      </c>
      <c r="M24" s="28">
        <v>97928.19</v>
      </c>
      <c r="N24" s="28">
        <v>132457.13</v>
      </c>
      <c r="O24" s="28">
        <f>'PI Raw Data'!D168</f>
        <v>154451.59</v>
      </c>
      <c r="P24" s="28">
        <f>'PI Raw Data'!D180</f>
        <v>199863.34</v>
      </c>
      <c r="Q24" s="28">
        <f>'PI Raw Data'!D192</f>
        <v>0</v>
      </c>
      <c r="R24" s="28">
        <v>0</v>
      </c>
    </row>
    <row r="25" spans="1:18" s="112" customFormat="1">
      <c r="A25" s="27" t="s">
        <v>133</v>
      </c>
      <c r="B25" s="28">
        <v>94090.58</v>
      </c>
      <c r="C25" s="28">
        <v>96307.04</v>
      </c>
      <c r="D25" s="28">
        <v>80156.7</v>
      </c>
      <c r="E25" s="28">
        <v>9769.58</v>
      </c>
      <c r="F25" s="28">
        <v>84582.9</v>
      </c>
      <c r="G25" s="28">
        <v>92468.35</v>
      </c>
      <c r="H25" s="28">
        <v>68994.929999999993</v>
      </c>
      <c r="I25" s="28">
        <v>73693.289999999994</v>
      </c>
      <c r="J25" s="28">
        <v>74859.509999999995</v>
      </c>
      <c r="K25" s="28">
        <v>87089.49</v>
      </c>
      <c r="L25" s="28">
        <v>90340.93</v>
      </c>
      <c r="M25" s="28">
        <v>108595.22</v>
      </c>
      <c r="N25" s="28">
        <v>112842.05</v>
      </c>
      <c r="O25" s="28">
        <f>'PI Raw Data'!D169</f>
        <v>156265.12</v>
      </c>
      <c r="P25" s="28">
        <f>'PI Raw Data'!D181</f>
        <v>167986.38</v>
      </c>
      <c r="Q25" s="28">
        <f>'PI Raw Data'!D193</f>
        <v>0</v>
      </c>
      <c r="R25" s="28">
        <v>0</v>
      </c>
    </row>
    <row r="26" spans="1:18" s="112" customFormat="1">
      <c r="A26" s="27" t="s">
        <v>134</v>
      </c>
      <c r="B26" s="28">
        <v>88177.8</v>
      </c>
      <c r="C26" s="28">
        <v>74037.13</v>
      </c>
      <c r="D26" s="28">
        <v>81122.240000000005</v>
      </c>
      <c r="E26" s="28">
        <v>9532.2900000000009</v>
      </c>
      <c r="F26" s="28">
        <v>74743.47</v>
      </c>
      <c r="G26" s="28">
        <v>84794.33</v>
      </c>
      <c r="H26" s="28">
        <v>73700.42</v>
      </c>
      <c r="I26" s="28">
        <v>77733.210000000006</v>
      </c>
      <c r="J26" s="28">
        <v>74134.48</v>
      </c>
      <c r="K26" s="28">
        <v>79714.350000000006</v>
      </c>
      <c r="L26" s="28">
        <v>99941.42</v>
      </c>
      <c r="M26" s="28">
        <v>107837.45</v>
      </c>
      <c r="N26" s="28">
        <v>116881.4</v>
      </c>
      <c r="O26" s="28">
        <f>'PI Raw Data'!D170</f>
        <v>142985.07</v>
      </c>
      <c r="P26" s="28">
        <f>'PI Raw Data'!D182</f>
        <v>193968.04</v>
      </c>
      <c r="Q26" s="28">
        <f>'PI Raw Data'!D194</f>
        <v>0</v>
      </c>
      <c r="R26" s="28">
        <v>0</v>
      </c>
    </row>
    <row r="27" spans="1:18" s="112" customFormat="1">
      <c r="C27" s="1"/>
      <c r="J27" s="29"/>
      <c r="K27" s="30"/>
      <c r="L27" s="29"/>
      <c r="M27" s="29"/>
    </row>
    <row r="28" spans="1:18" s="112" customFormat="1">
      <c r="A28" s="44" t="s">
        <v>83</v>
      </c>
      <c r="B28" s="48">
        <v>720443.09</v>
      </c>
      <c r="C28" s="48">
        <v>1099442.1400000001</v>
      </c>
      <c r="D28" s="48">
        <v>1003399.49</v>
      </c>
      <c r="E28" s="48">
        <v>867672.6</v>
      </c>
      <c r="F28" s="48">
        <v>446973.01</v>
      </c>
      <c r="G28" s="48">
        <v>1112609.8199999998</v>
      </c>
      <c r="H28" s="48">
        <v>953686.44000000006</v>
      </c>
      <c r="I28" s="48">
        <v>944945.97000000009</v>
      </c>
      <c r="J28" s="48">
        <v>983243.53</v>
      </c>
      <c r="K28" s="48">
        <v>1026696.8599999999</v>
      </c>
      <c r="L28" s="48">
        <v>1119857.5099999998</v>
      </c>
      <c r="M28" s="49">
        <v>1237189.01</v>
      </c>
      <c r="N28" s="49">
        <v>1412022.1900000002</v>
      </c>
      <c r="O28" s="49">
        <v>1662568.3</v>
      </c>
      <c r="P28" s="49">
        <f t="shared" ref="P28:R28" si="0">SUM(P15:P26)</f>
        <v>2163100.39</v>
      </c>
      <c r="Q28" s="49">
        <f t="shared" si="0"/>
        <v>388037.07</v>
      </c>
      <c r="R28" s="49">
        <f t="shared" si="0"/>
        <v>0</v>
      </c>
    </row>
    <row r="29" spans="1:18" s="112" customFormat="1">
      <c r="C29" s="1"/>
    </row>
    <row r="30" spans="1:18" s="112" customFormat="1" ht="18.75">
      <c r="A30" s="110" t="s">
        <v>249</v>
      </c>
      <c r="C30" s="111">
        <f>(C28-B28)/B28</f>
        <v>0.52606382830321852</v>
      </c>
      <c r="D30" s="111">
        <f t="shared" ref="D30:R30" si="1">(D28-C28)/C28</f>
        <v>-8.7355802097962273E-2</v>
      </c>
      <c r="E30" s="373" t="s">
        <v>250</v>
      </c>
      <c r="F30" s="373" t="s">
        <v>250</v>
      </c>
      <c r="G30" s="373" t="s">
        <v>250</v>
      </c>
      <c r="H30" s="111">
        <f t="shared" si="1"/>
        <v>-0.14283837617036294</v>
      </c>
      <c r="I30" s="111">
        <f t="shared" si="1"/>
        <v>-9.1649305614536908E-3</v>
      </c>
      <c r="J30" s="111">
        <f t="shared" si="1"/>
        <v>4.0528835738618936E-2</v>
      </c>
      <c r="K30" s="111">
        <f t="shared" si="1"/>
        <v>4.4193863141921558E-2</v>
      </c>
      <c r="L30" s="111">
        <f t="shared" si="1"/>
        <v>9.0738224328454575E-2</v>
      </c>
      <c r="M30" s="111">
        <f t="shared" si="1"/>
        <v>0.10477359749098816</v>
      </c>
      <c r="N30" s="111">
        <f t="shared" si="1"/>
        <v>0.14131485050938189</v>
      </c>
      <c r="O30" s="342">
        <f t="shared" si="1"/>
        <v>0.17743779933090134</v>
      </c>
      <c r="P30" s="342">
        <f t="shared" si="1"/>
        <v>0.30105956549273799</v>
      </c>
      <c r="Q30" s="109">
        <f t="shared" si="1"/>
        <v>-0.82061069759226479</v>
      </c>
      <c r="R30" s="109">
        <f t="shared" si="1"/>
        <v>-1</v>
      </c>
    </row>
  </sheetData>
  <sortState xmlns:xlrd2="http://schemas.microsoft.com/office/spreadsheetml/2017/richdata2" ref="F26">
    <sortCondition descending="1" ref="F26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0DBA-B219-44CC-AF3B-17B390BF51CC}">
  <sheetPr>
    <tabColor theme="9" tint="-0.249977111117893"/>
  </sheetPr>
  <dimension ref="A1:R30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18" ht="21">
      <c r="A1" s="40" t="s">
        <v>135</v>
      </c>
      <c r="C1" s="41" t="s">
        <v>296</v>
      </c>
    </row>
    <row r="2" spans="1:18" ht="21">
      <c r="A2" s="40" t="s">
        <v>136</v>
      </c>
      <c r="C2" s="138" t="s">
        <v>291</v>
      </c>
    </row>
    <row r="3" spans="1:18" ht="21">
      <c r="A3" s="40" t="s">
        <v>137</v>
      </c>
      <c r="C3" s="138" t="s">
        <v>303</v>
      </c>
    </row>
    <row r="4" spans="1:18" ht="21">
      <c r="A4" s="40" t="s">
        <v>142</v>
      </c>
      <c r="C4" s="43" t="s">
        <v>504</v>
      </c>
    </row>
    <row r="5" spans="1:18" ht="28.5" customHeight="1"/>
    <row r="6" spans="1:18" ht="21">
      <c r="A6" s="40" t="s">
        <v>141</v>
      </c>
      <c r="B6" s="2"/>
      <c r="C6" s="3"/>
    </row>
    <row r="7" spans="1:18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18">
      <c r="A8" s="27" t="s">
        <v>78</v>
      </c>
      <c r="B8" s="31">
        <v>63451000</v>
      </c>
      <c r="C8" s="32">
        <f>B8/B10</f>
        <v>0.82169127169127165</v>
      </c>
      <c r="D8" s="47">
        <v>38700000</v>
      </c>
      <c r="E8" s="32">
        <f>D8/B8</f>
        <v>0.60991946541425668</v>
      </c>
    </row>
    <row r="9" spans="1:18">
      <c r="A9" s="27" t="s">
        <v>77</v>
      </c>
      <c r="B9" s="31">
        <v>13769000</v>
      </c>
      <c r="C9" s="32">
        <f>B9/B10</f>
        <v>0.17830872830872832</v>
      </c>
      <c r="D9" s="33">
        <v>6333740</v>
      </c>
      <c r="E9" s="32">
        <f>D9/B9</f>
        <v>0.46</v>
      </c>
    </row>
    <row r="10" spans="1:18">
      <c r="A10" s="44" t="s">
        <v>83</v>
      </c>
      <c r="B10" s="45">
        <f>SUM(B8:B9)</f>
        <v>77220000</v>
      </c>
      <c r="C10" s="46">
        <f>SUM(C8:C9)</f>
        <v>1</v>
      </c>
      <c r="D10" s="45">
        <f>SUM(D8:D9)</f>
        <v>45033740</v>
      </c>
      <c r="E10" s="46">
        <f>D10/B10</f>
        <v>0.58318751618751619</v>
      </c>
    </row>
    <row r="13" spans="1:18" ht="21">
      <c r="A13" s="40" t="s">
        <v>257</v>
      </c>
    </row>
    <row r="14" spans="1:18" s="112" customFormat="1">
      <c r="A14" s="38" t="s">
        <v>140</v>
      </c>
      <c r="B14" s="38">
        <v>2007</v>
      </c>
      <c r="C14" s="39">
        <v>2008</v>
      </c>
      <c r="D14" s="38">
        <v>2009</v>
      </c>
      <c r="E14" s="39">
        <v>2010</v>
      </c>
      <c r="F14" s="38">
        <v>2011</v>
      </c>
      <c r="G14" s="39">
        <v>2012</v>
      </c>
      <c r="H14" s="38">
        <v>2013</v>
      </c>
      <c r="I14" s="39">
        <v>2014</v>
      </c>
      <c r="J14" s="38">
        <v>2015</v>
      </c>
      <c r="K14" s="39">
        <v>2016</v>
      </c>
      <c r="L14" s="38">
        <v>2017</v>
      </c>
      <c r="M14" s="38">
        <v>2018</v>
      </c>
      <c r="N14" s="38">
        <v>2019</v>
      </c>
      <c r="O14" s="39">
        <v>2020</v>
      </c>
      <c r="P14" s="38">
        <v>2021</v>
      </c>
      <c r="Q14" s="38">
        <v>2022</v>
      </c>
      <c r="R14" s="38">
        <v>2023</v>
      </c>
    </row>
    <row r="15" spans="1:18" s="112" customFormat="1">
      <c r="A15" s="27" t="s">
        <v>123</v>
      </c>
      <c r="B15" s="28">
        <v>1212860.3400000001</v>
      </c>
      <c r="C15" s="28">
        <v>1209542.8600000001</v>
      </c>
      <c r="D15" s="28">
        <v>1125759.2</v>
      </c>
      <c r="E15" s="28">
        <v>1143898.1499999999</v>
      </c>
      <c r="F15" s="28">
        <v>1266191.3600000001</v>
      </c>
      <c r="G15" s="28">
        <v>1306424.04</v>
      </c>
      <c r="H15" s="28">
        <v>1337489.01</v>
      </c>
      <c r="I15" s="28">
        <v>1329808.98</v>
      </c>
      <c r="J15" s="28">
        <v>1350651.26</v>
      </c>
      <c r="K15" s="28">
        <v>1330526.78</v>
      </c>
      <c r="L15" s="28">
        <v>1436757.36</v>
      </c>
      <c r="M15" s="28">
        <v>1489230.37</v>
      </c>
      <c r="N15" s="28">
        <v>1522409</v>
      </c>
      <c r="O15" s="28">
        <f>'RO Raw Data'!D159</f>
        <v>1426193.74</v>
      </c>
      <c r="P15" s="28">
        <f>'RO Raw Data'!D171</f>
        <v>1900545.42</v>
      </c>
      <c r="Q15" s="28">
        <f>'RO Raw Data'!D183</f>
        <v>2015824.93</v>
      </c>
      <c r="R15" s="28">
        <v>0</v>
      </c>
    </row>
    <row r="16" spans="1:18" s="112" customFormat="1">
      <c r="A16" s="27" t="s">
        <v>124</v>
      </c>
      <c r="B16" s="28">
        <v>1564503.82</v>
      </c>
      <c r="C16" s="28">
        <v>1469488.83</v>
      </c>
      <c r="D16" s="28">
        <v>1376956.11</v>
      </c>
      <c r="E16" s="28">
        <v>1142288.81</v>
      </c>
      <c r="F16" s="28">
        <v>996824.81</v>
      </c>
      <c r="G16" s="28">
        <v>1049272.8600000001</v>
      </c>
      <c r="H16" s="28">
        <v>999621.57</v>
      </c>
      <c r="I16" s="28">
        <v>1034805.14</v>
      </c>
      <c r="J16" s="28">
        <v>1103323.96</v>
      </c>
      <c r="K16" s="28">
        <v>1034333.5</v>
      </c>
      <c r="L16" s="28">
        <v>1081257.72</v>
      </c>
      <c r="M16" s="28">
        <v>1208958</v>
      </c>
      <c r="N16" s="28">
        <v>1285464.07</v>
      </c>
      <c r="O16" s="28">
        <f>'RO Raw Data'!D160</f>
        <v>1341411.1200000001</v>
      </c>
      <c r="P16" s="28">
        <f>'RO Raw Data'!D172</f>
        <v>1580900.2</v>
      </c>
      <c r="Q16" s="28">
        <f>'RO Raw Data'!D184</f>
        <v>1678027.87</v>
      </c>
      <c r="R16" s="28">
        <v>0</v>
      </c>
    </row>
    <row r="17" spans="1:18" s="112" customFormat="1">
      <c r="A17" s="27" t="s">
        <v>125</v>
      </c>
      <c r="B17" s="28">
        <v>1338903.04</v>
      </c>
      <c r="C17" s="28">
        <v>1092085.8</v>
      </c>
      <c r="D17" s="28">
        <v>1100365.3899999999</v>
      </c>
      <c r="E17" s="28">
        <v>1191895.32</v>
      </c>
      <c r="F17" s="28">
        <v>1095432.1299999999</v>
      </c>
      <c r="G17" s="28">
        <v>1104176.6200000001</v>
      </c>
      <c r="H17" s="28">
        <v>1170381.78</v>
      </c>
      <c r="I17" s="28">
        <v>1074212.8500000001</v>
      </c>
      <c r="J17" s="28">
        <v>1093178.3600000001</v>
      </c>
      <c r="K17" s="28">
        <v>1131524.1100000001</v>
      </c>
      <c r="L17" s="28">
        <v>1105603.44</v>
      </c>
      <c r="M17" s="28">
        <v>1132392.48</v>
      </c>
      <c r="N17" s="28">
        <v>1287091.33</v>
      </c>
      <c r="O17" s="28">
        <f>'RO Raw Data'!D161</f>
        <v>1365722.64</v>
      </c>
      <c r="P17" s="28">
        <f>'RO Raw Data'!D173</f>
        <v>1577309.53</v>
      </c>
      <c r="Q17" s="28">
        <f>'RO Raw Data'!D185</f>
        <v>0</v>
      </c>
      <c r="R17" s="28">
        <v>0</v>
      </c>
    </row>
    <row r="18" spans="1:18" s="112" customFormat="1">
      <c r="A18" s="27" t="s">
        <v>126</v>
      </c>
      <c r="B18" s="28">
        <v>1243560.18</v>
      </c>
      <c r="C18" s="28">
        <v>1224520.53</v>
      </c>
      <c r="D18" s="28">
        <v>910802.53</v>
      </c>
      <c r="E18" s="28">
        <v>1272761.92</v>
      </c>
      <c r="F18" s="28">
        <v>1139829.19</v>
      </c>
      <c r="G18" s="28">
        <v>1241372.4099999999</v>
      </c>
      <c r="H18" s="28">
        <v>1163124.6499999999</v>
      </c>
      <c r="I18" s="28">
        <v>1330499.75</v>
      </c>
      <c r="J18" s="28">
        <v>1171158.8899999999</v>
      </c>
      <c r="K18" s="28">
        <v>1199194.3700000001</v>
      </c>
      <c r="L18" s="28">
        <v>1277912.81</v>
      </c>
      <c r="M18" s="28">
        <v>1448463.52</v>
      </c>
      <c r="N18" s="28">
        <v>1446740.53</v>
      </c>
      <c r="O18" s="28">
        <f>'RO Raw Data'!D162</f>
        <v>1402079.43</v>
      </c>
      <c r="P18" s="28">
        <f>'RO Raw Data'!D174</f>
        <v>1797727.36</v>
      </c>
      <c r="Q18" s="28">
        <f>'RO Raw Data'!D186</f>
        <v>0</v>
      </c>
      <c r="R18" s="28">
        <v>0</v>
      </c>
    </row>
    <row r="19" spans="1:18" s="112" customFormat="1">
      <c r="A19" s="27" t="s">
        <v>127</v>
      </c>
      <c r="B19" s="28">
        <v>1327310.1200000001</v>
      </c>
      <c r="C19" s="28">
        <v>1420851.6</v>
      </c>
      <c r="D19" s="28">
        <v>1613411.76</v>
      </c>
      <c r="E19" s="28">
        <v>1096391.44</v>
      </c>
      <c r="F19" s="28">
        <v>1118296.69</v>
      </c>
      <c r="G19" s="28">
        <v>1106736.76</v>
      </c>
      <c r="H19" s="28">
        <v>1156260.48</v>
      </c>
      <c r="I19" s="28">
        <v>1142262.23</v>
      </c>
      <c r="J19" s="28">
        <v>1171423.96</v>
      </c>
      <c r="K19" s="28">
        <v>1188059.3600000001</v>
      </c>
      <c r="L19" s="28">
        <v>1211443.31</v>
      </c>
      <c r="M19" s="28">
        <v>1296135.78</v>
      </c>
      <c r="N19" s="28">
        <v>1420162.69</v>
      </c>
      <c r="O19" s="28">
        <f>'RO Raw Data'!D163</f>
        <v>1276167.5900000001</v>
      </c>
      <c r="P19" s="28">
        <f>'RO Raw Data'!D175</f>
        <v>1805251.66</v>
      </c>
      <c r="Q19" s="28">
        <f>'RO Raw Data'!D187</f>
        <v>0</v>
      </c>
      <c r="R19" s="28">
        <v>0</v>
      </c>
    </row>
    <row r="20" spans="1:18" s="112" customFormat="1">
      <c r="A20" s="27" t="s">
        <v>128</v>
      </c>
      <c r="B20" s="28">
        <v>1543885.49</v>
      </c>
      <c r="C20" s="28">
        <v>1312721.94</v>
      </c>
      <c r="D20" s="28">
        <v>1003367.35</v>
      </c>
      <c r="E20" s="28">
        <v>1228235.96</v>
      </c>
      <c r="F20" s="28">
        <v>1124327.1000000001</v>
      </c>
      <c r="G20" s="28">
        <v>1228709.81</v>
      </c>
      <c r="H20" s="28">
        <v>1175347.07</v>
      </c>
      <c r="I20" s="28">
        <v>1141099.8600000001</v>
      </c>
      <c r="J20" s="28">
        <v>1176834.57</v>
      </c>
      <c r="K20" s="28">
        <v>1192792.19</v>
      </c>
      <c r="L20" s="28">
        <v>1277361.3400000001</v>
      </c>
      <c r="M20" s="28">
        <v>1451425.6</v>
      </c>
      <c r="N20" s="28">
        <v>1443597.62</v>
      </c>
      <c r="O20" s="28">
        <f>'RO Raw Data'!D164</f>
        <v>1574892.99</v>
      </c>
      <c r="P20" s="28">
        <f>'RO Raw Data'!D176</f>
        <v>1847221.64</v>
      </c>
      <c r="Q20" s="28">
        <f>'RO Raw Data'!D188</f>
        <v>0</v>
      </c>
      <c r="R20" s="28">
        <v>0</v>
      </c>
    </row>
    <row r="21" spans="1:18" s="112" customFormat="1">
      <c r="A21" s="27" t="s">
        <v>129</v>
      </c>
      <c r="B21" s="28">
        <v>1498131.37</v>
      </c>
      <c r="C21" s="28">
        <v>1303469.05</v>
      </c>
      <c r="D21" s="28">
        <v>1117606.8899999999</v>
      </c>
      <c r="E21" s="28">
        <v>1143522.58</v>
      </c>
      <c r="F21" s="28">
        <v>1154616.76</v>
      </c>
      <c r="G21" s="28">
        <v>1226095.81</v>
      </c>
      <c r="H21" s="28">
        <v>1149611.01</v>
      </c>
      <c r="I21" s="28">
        <v>1177856.78</v>
      </c>
      <c r="J21" s="28">
        <v>1245281.98</v>
      </c>
      <c r="K21" s="28">
        <v>1285726.04</v>
      </c>
      <c r="L21" s="28">
        <v>1254495.3700000001</v>
      </c>
      <c r="M21" s="28">
        <v>1364333.9</v>
      </c>
      <c r="N21" s="28">
        <v>1399678.06</v>
      </c>
      <c r="O21" s="28">
        <f>'RO Raw Data'!D165</f>
        <v>1660942.97</v>
      </c>
      <c r="P21" s="28">
        <f>'RO Raw Data'!D177</f>
        <v>1896737.36</v>
      </c>
      <c r="Q21" s="28">
        <f>'RO Raw Data'!D189</f>
        <v>0</v>
      </c>
      <c r="R21" s="28">
        <v>0</v>
      </c>
    </row>
    <row r="22" spans="1:18" s="112" customFormat="1">
      <c r="A22" s="27" t="s">
        <v>130</v>
      </c>
      <c r="B22" s="28">
        <v>1289246.08</v>
      </c>
      <c r="C22" s="28">
        <v>1409009.45</v>
      </c>
      <c r="D22" s="28">
        <v>1178234.72</v>
      </c>
      <c r="E22" s="28">
        <v>1113595.72</v>
      </c>
      <c r="F22" s="28">
        <v>1236713.75</v>
      </c>
      <c r="G22" s="28">
        <v>1192742.3799999999</v>
      </c>
      <c r="H22" s="28">
        <v>1153162.23</v>
      </c>
      <c r="I22" s="28">
        <v>1191204.3600000001</v>
      </c>
      <c r="J22" s="28">
        <v>1237532.73</v>
      </c>
      <c r="K22" s="28">
        <v>1210223.73</v>
      </c>
      <c r="L22" s="28">
        <v>1301179.56</v>
      </c>
      <c r="M22" s="28">
        <v>1407274.02</v>
      </c>
      <c r="N22" s="28">
        <v>1516018.78</v>
      </c>
      <c r="O22" s="28">
        <f>'RO Raw Data'!D166</f>
        <v>1601030.27</v>
      </c>
      <c r="P22" s="28">
        <f>'RO Raw Data'!D178</f>
        <v>1831791.35</v>
      </c>
      <c r="Q22" s="28">
        <f>'RO Raw Data'!D190</f>
        <v>0</v>
      </c>
      <c r="R22" s="28">
        <v>0</v>
      </c>
    </row>
    <row r="23" spans="1:18" s="112" customFormat="1">
      <c r="A23" s="27" t="s">
        <v>131</v>
      </c>
      <c r="B23" s="28">
        <v>1598996.1</v>
      </c>
      <c r="C23" s="28">
        <v>1303244.77</v>
      </c>
      <c r="D23" s="28">
        <v>1252364.8700000001</v>
      </c>
      <c r="E23" s="28">
        <v>1174068.01</v>
      </c>
      <c r="F23" s="28">
        <v>1150674.42</v>
      </c>
      <c r="G23" s="28">
        <v>1164005.33</v>
      </c>
      <c r="H23" s="28">
        <v>1168053.82</v>
      </c>
      <c r="I23" s="28">
        <v>1129591.83</v>
      </c>
      <c r="J23" s="28">
        <v>1209498.03</v>
      </c>
      <c r="K23" s="28">
        <v>1195505.6299999999</v>
      </c>
      <c r="L23" s="28">
        <v>1232700.33</v>
      </c>
      <c r="M23" s="28">
        <v>1337414.55</v>
      </c>
      <c r="N23" s="28">
        <v>1260146.1100000001</v>
      </c>
      <c r="O23" s="28">
        <f>'RO Raw Data'!D167</f>
        <v>1923923.56</v>
      </c>
      <c r="P23" s="28">
        <f>'RO Raw Data'!D179</f>
        <v>1779583.25</v>
      </c>
      <c r="Q23" s="28">
        <f>'RO Raw Data'!D191</f>
        <v>0</v>
      </c>
      <c r="R23" s="28">
        <v>0</v>
      </c>
    </row>
    <row r="24" spans="1:18" s="112" customFormat="1">
      <c r="A24" s="27" t="s">
        <v>132</v>
      </c>
      <c r="B24" s="28">
        <v>1365753.85</v>
      </c>
      <c r="C24" s="28">
        <v>1233726.47</v>
      </c>
      <c r="D24" s="28">
        <v>1063161.01</v>
      </c>
      <c r="E24" s="28">
        <v>1089695.76</v>
      </c>
      <c r="F24" s="28">
        <v>1157604.43</v>
      </c>
      <c r="G24" s="28">
        <v>1188178.3</v>
      </c>
      <c r="H24" s="28">
        <v>1131971.1299999999</v>
      </c>
      <c r="I24" s="28">
        <v>1167262.18</v>
      </c>
      <c r="J24" s="28">
        <v>1215478.83</v>
      </c>
      <c r="K24" s="28">
        <v>1212451.1100000001</v>
      </c>
      <c r="L24" s="28">
        <v>1214587.95</v>
      </c>
      <c r="M24" s="28">
        <v>1211772.53</v>
      </c>
      <c r="N24" s="28">
        <v>1477011.39</v>
      </c>
      <c r="O24" s="28">
        <f>'RO Raw Data'!D168</f>
        <v>1589220.14</v>
      </c>
      <c r="P24" s="28">
        <f>'RO Raw Data'!D180</f>
        <v>1771314.09</v>
      </c>
      <c r="Q24" s="28">
        <f>'RO Raw Data'!D192</f>
        <v>0</v>
      </c>
      <c r="R24" s="28">
        <v>0</v>
      </c>
    </row>
    <row r="25" spans="1:18" s="112" customFormat="1">
      <c r="A25" s="27" t="s">
        <v>133</v>
      </c>
      <c r="B25" s="28">
        <v>1413734.79</v>
      </c>
      <c r="C25" s="28">
        <v>1326478.98</v>
      </c>
      <c r="D25" s="28">
        <v>1063670.6200000001</v>
      </c>
      <c r="E25" s="28">
        <v>1090783.8600000001</v>
      </c>
      <c r="F25" s="28">
        <v>1055936.3600000001</v>
      </c>
      <c r="G25" s="28">
        <v>1063465.8899999999</v>
      </c>
      <c r="H25" s="28">
        <v>1063298.94</v>
      </c>
      <c r="I25" s="28">
        <v>1103741.52</v>
      </c>
      <c r="J25" s="28">
        <v>1147972.55</v>
      </c>
      <c r="K25" s="28">
        <v>1108847.53</v>
      </c>
      <c r="L25" s="28">
        <v>1165614.5900000001</v>
      </c>
      <c r="M25" s="28">
        <v>1473357.22</v>
      </c>
      <c r="N25" s="28">
        <v>1440754.64</v>
      </c>
      <c r="O25" s="28">
        <f>'RO Raw Data'!D169</f>
        <v>1778377.51</v>
      </c>
      <c r="P25" s="28">
        <f>'RO Raw Data'!D181</f>
        <v>1764399.11</v>
      </c>
      <c r="Q25" s="28">
        <f>'RO Raw Data'!D193</f>
        <v>0</v>
      </c>
      <c r="R25" s="28">
        <v>0</v>
      </c>
    </row>
    <row r="26" spans="1:18" s="112" customFormat="1">
      <c r="A26" s="27" t="s">
        <v>134</v>
      </c>
      <c r="B26" s="28">
        <v>1392206.95</v>
      </c>
      <c r="C26" s="28">
        <v>1125229.3</v>
      </c>
      <c r="D26" s="28">
        <v>1048623.07</v>
      </c>
      <c r="E26" s="28">
        <v>1013273.74</v>
      </c>
      <c r="F26" s="28">
        <v>1072334.03</v>
      </c>
      <c r="G26" s="28">
        <v>1117159.24</v>
      </c>
      <c r="H26" s="28">
        <v>1129522.8700000001</v>
      </c>
      <c r="I26" s="28">
        <v>1163803.71</v>
      </c>
      <c r="J26" s="28">
        <v>1150218.92</v>
      </c>
      <c r="K26" s="28">
        <v>1210783.98</v>
      </c>
      <c r="L26" s="28">
        <v>1248581.8899999999</v>
      </c>
      <c r="M26" s="28">
        <v>1312772.8899999999</v>
      </c>
      <c r="N26" s="28">
        <v>1434577.37</v>
      </c>
      <c r="O26" s="28">
        <f>'RO Raw Data'!D170</f>
        <v>1600316.82</v>
      </c>
      <c r="P26" s="28">
        <f>'RO Raw Data'!D182</f>
        <v>1806848.51</v>
      </c>
      <c r="Q26" s="28">
        <f>'RO Raw Data'!D194</f>
        <v>0</v>
      </c>
      <c r="R26" s="28">
        <v>0</v>
      </c>
    </row>
    <row r="27" spans="1:18" s="112" customFormat="1">
      <c r="C27" s="1"/>
      <c r="J27" s="29"/>
      <c r="K27" s="30"/>
      <c r="L27" s="29"/>
      <c r="M27" s="29"/>
    </row>
    <row r="28" spans="1:18" s="112" customFormat="1">
      <c r="A28" s="44" t="s">
        <v>83</v>
      </c>
      <c r="B28" s="48">
        <v>16789092.129999999</v>
      </c>
      <c r="C28" s="48">
        <v>15430369.580000002</v>
      </c>
      <c r="D28" s="48">
        <v>13854323.52</v>
      </c>
      <c r="E28" s="48">
        <v>13700411.27</v>
      </c>
      <c r="F28" s="48">
        <v>13568781.029999997</v>
      </c>
      <c r="G28" s="48">
        <v>13988339.450000003</v>
      </c>
      <c r="H28" s="48">
        <v>13797844.559999999</v>
      </c>
      <c r="I28" s="48">
        <v>13986149.190000001</v>
      </c>
      <c r="J28" s="48">
        <v>14272554.040000001</v>
      </c>
      <c r="K28" s="48">
        <v>14299968.33</v>
      </c>
      <c r="L28" s="48">
        <v>14807495.670000002</v>
      </c>
      <c r="M28" s="49">
        <v>16133530.860000001</v>
      </c>
      <c r="N28" s="49">
        <v>16933651.590000004</v>
      </c>
      <c r="O28" s="49">
        <v>18540278.780000001</v>
      </c>
      <c r="P28" s="49">
        <f t="shared" ref="P28:R28" si="0">SUM(P15:P26)</f>
        <v>21359629.48</v>
      </c>
      <c r="Q28" s="49">
        <f t="shared" si="0"/>
        <v>3693852.8</v>
      </c>
      <c r="R28" s="49">
        <f t="shared" si="0"/>
        <v>0</v>
      </c>
    </row>
    <row r="29" spans="1:18" s="112" customFormat="1">
      <c r="C29" s="1"/>
    </row>
    <row r="30" spans="1:18" s="112" customFormat="1" ht="18.75">
      <c r="A30" s="110" t="s">
        <v>249</v>
      </c>
      <c r="C30" s="111">
        <f>(C28-B28)/B28</f>
        <v>-8.0928887606264932E-2</v>
      </c>
      <c r="D30" s="111">
        <f t="shared" ref="D30:R30" si="1">(D28-C28)/C28</f>
        <v>-0.10213922951286836</v>
      </c>
      <c r="E30" s="111">
        <f t="shared" si="1"/>
        <v>-1.1109329862105026E-2</v>
      </c>
      <c r="F30" s="111">
        <f t="shared" si="1"/>
        <v>-9.6077582932298424E-3</v>
      </c>
      <c r="G30" s="111">
        <f t="shared" si="1"/>
        <v>3.0920863051174582E-2</v>
      </c>
      <c r="H30" s="111">
        <f t="shared" si="1"/>
        <v>-1.3618120340938986E-2</v>
      </c>
      <c r="I30" s="111">
        <f t="shared" si="1"/>
        <v>1.3647394647849453E-2</v>
      </c>
      <c r="J30" s="111">
        <f t="shared" si="1"/>
        <v>2.0477748814861571E-2</v>
      </c>
      <c r="K30" s="111">
        <f t="shared" si="1"/>
        <v>1.9207697461273094E-3</v>
      </c>
      <c r="L30" s="111">
        <f t="shared" si="1"/>
        <v>3.5491500980128515E-2</v>
      </c>
      <c r="M30" s="111">
        <f t="shared" si="1"/>
        <v>8.9551617609893872E-2</v>
      </c>
      <c r="N30" s="111">
        <f t="shared" si="1"/>
        <v>4.9593652929610613E-2</v>
      </c>
      <c r="O30" s="342">
        <f t="shared" si="1"/>
        <v>9.4877775266663397E-2</v>
      </c>
      <c r="P30" s="342">
        <f t="shared" si="1"/>
        <v>0.15206625172439825</v>
      </c>
      <c r="Q30" s="109">
        <f t="shared" si="1"/>
        <v>-0.82706381665193562</v>
      </c>
      <c r="R30" s="109">
        <f t="shared" si="1"/>
        <v>-1</v>
      </c>
    </row>
  </sheetData>
  <sortState xmlns:xlrd2="http://schemas.microsoft.com/office/spreadsheetml/2017/richdata2" ref="F26">
    <sortCondition descending="1" ref="F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8347-6258-4835-AA48-01F1A19D4654}">
  <dimension ref="A1:D25"/>
  <sheetViews>
    <sheetView showGridLines="0" workbookViewId="0">
      <selection activeCell="C15" sqref="C15"/>
    </sheetView>
  </sheetViews>
  <sheetFormatPr defaultRowHeight="15"/>
  <cols>
    <col min="1" max="1" width="16.28515625" style="320" customWidth="1"/>
    <col min="2" max="2" width="16.28515625" style="320" bestFit="1" customWidth="1"/>
    <col min="3" max="3" width="17.5703125" style="320" customWidth="1"/>
    <col min="4" max="4" width="12" style="320" customWidth="1"/>
    <col min="5" max="16384" width="9.140625" style="320"/>
  </cols>
  <sheetData>
    <row r="1" spans="1:4" ht="23.25">
      <c r="A1" s="58" t="s">
        <v>401</v>
      </c>
    </row>
    <row r="2" spans="1:4" ht="15.75" thickBot="1"/>
    <row r="3" spans="1:4" ht="15.75" thickBot="1">
      <c r="B3" s="452" t="s">
        <v>169</v>
      </c>
      <c r="C3" s="453"/>
      <c r="D3" s="454"/>
    </row>
    <row r="4" spans="1:4" ht="15.75" thickBot="1">
      <c r="A4" s="65" t="s">
        <v>252</v>
      </c>
      <c r="B4" s="66">
        <v>2019</v>
      </c>
      <c r="C4" s="67">
        <v>2020</v>
      </c>
      <c r="D4" s="68" t="s">
        <v>170</v>
      </c>
    </row>
    <row r="5" spans="1:4">
      <c r="A5" s="200" t="s">
        <v>123</v>
      </c>
      <c r="B5" s="201">
        <f>'Monthly Collections Summary'!B27</f>
        <v>74682250.049999997</v>
      </c>
      <c r="C5" s="202">
        <f>'Monthly Collections Summary'!C27</f>
        <v>74441071.059999987</v>
      </c>
      <c r="D5" s="203">
        <f t="shared" ref="D5:D16" si="0">(C5-B5)/B5</f>
        <v>-3.2294017633177825E-3</v>
      </c>
    </row>
    <row r="6" spans="1:4">
      <c r="A6" s="63" t="s">
        <v>124</v>
      </c>
      <c r="B6" s="61">
        <f>'Monthly Collections Summary'!E27</f>
        <v>71367064.799999997</v>
      </c>
      <c r="C6" s="28">
        <f>'Monthly Collections Summary'!F27</f>
        <v>71377865.220000014</v>
      </c>
      <c r="D6" s="132">
        <f t="shared" si="0"/>
        <v>1.5133619450770363E-4</v>
      </c>
    </row>
    <row r="7" spans="1:4">
      <c r="A7" s="63" t="s">
        <v>125</v>
      </c>
      <c r="B7" s="61">
        <f>'Monthly Collections Summary'!H27</f>
        <v>78998012.920000002</v>
      </c>
      <c r="C7" s="28">
        <f>'Monthly Collections Summary'!I27</f>
        <v>73227563.280000001</v>
      </c>
      <c r="D7" s="132">
        <f t="shared" si="0"/>
        <v>-7.3045503636194511E-2</v>
      </c>
    </row>
    <row r="8" spans="1:4">
      <c r="A8" s="63" t="s">
        <v>126</v>
      </c>
      <c r="B8" s="61">
        <f>'Monthly Collections Summary'!K27</f>
        <v>81777737.12000002</v>
      </c>
      <c r="C8" s="28">
        <f>'Monthly Collections Summary'!L27</f>
        <v>70055131.790000007</v>
      </c>
      <c r="D8" s="132">
        <f t="shared" si="0"/>
        <v>-0.14334714731465792</v>
      </c>
    </row>
    <row r="9" spans="1:4">
      <c r="A9" s="63" t="s">
        <v>127</v>
      </c>
      <c r="B9" s="61">
        <f>'Monthly Collections Summary'!N27</f>
        <v>81245309.429999992</v>
      </c>
      <c r="C9" s="28">
        <f>'Monthly Collections Summary'!O27</f>
        <v>79548368.239999995</v>
      </c>
      <c r="D9" s="132">
        <f t="shared" si="0"/>
        <v>-2.0886635818182984E-2</v>
      </c>
    </row>
    <row r="10" spans="1:4">
      <c r="A10" s="63" t="s">
        <v>128</v>
      </c>
      <c r="B10" s="61">
        <f>'Monthly Collections Summary'!Q27</f>
        <v>79922073.690000013</v>
      </c>
      <c r="C10" s="28">
        <f>'Monthly Collections Summary'!R27</f>
        <v>84677470.579999998</v>
      </c>
      <c r="D10" s="132">
        <f t="shared" si="0"/>
        <v>5.9500419226421915E-2</v>
      </c>
    </row>
    <row r="11" spans="1:4">
      <c r="A11" s="63" t="s">
        <v>129</v>
      </c>
      <c r="B11" s="61">
        <f>'Monthly Collections Summary'!T27</f>
        <v>83311476.440000013</v>
      </c>
      <c r="C11" s="28">
        <f>'Monthly Collections Summary'!U27</f>
        <v>83776754.720000014</v>
      </c>
      <c r="D11" s="132">
        <f t="shared" si="0"/>
        <v>5.5848041576251426E-3</v>
      </c>
    </row>
    <row r="12" spans="1:4">
      <c r="A12" s="63" t="s">
        <v>130</v>
      </c>
      <c r="B12" s="61">
        <f>'Monthly Collections Summary'!W27</f>
        <v>80126410.659999982</v>
      </c>
      <c r="C12" s="28">
        <f>'Monthly Collections Summary'!X27</f>
        <v>83273880.549999982</v>
      </c>
      <c r="D12" s="132">
        <f t="shared" si="0"/>
        <v>3.928130393055599E-2</v>
      </c>
    </row>
    <row r="13" spans="1:4">
      <c r="A13" s="63" t="s">
        <v>131</v>
      </c>
      <c r="B13" s="61">
        <f>'Monthly Collections Summary'!Z27</f>
        <v>80800765.150000021</v>
      </c>
      <c r="C13" s="28">
        <f>'Monthly Collections Summary'!AA27</f>
        <v>84381165.799999982</v>
      </c>
      <c r="D13" s="132">
        <f t="shared" si="0"/>
        <v>4.4311469617314143E-2</v>
      </c>
    </row>
    <row r="14" spans="1:4">
      <c r="A14" s="63" t="s">
        <v>132</v>
      </c>
      <c r="B14" s="61">
        <f>'Monthly Collections Summary'!AC27</f>
        <v>80559468.970000014</v>
      </c>
      <c r="C14" s="28">
        <f>'Monthly Collections Summary'!AD27</f>
        <v>90175827.789999977</v>
      </c>
      <c r="D14" s="132">
        <f t="shared" si="0"/>
        <v>0.11936968978260087</v>
      </c>
    </row>
    <row r="15" spans="1:4">
      <c r="A15" s="63" t="s">
        <v>133</v>
      </c>
      <c r="B15" s="61">
        <f>'Monthly Collections Summary'!AF27</f>
        <v>80103889.379999995</v>
      </c>
      <c r="C15" s="28">
        <f>'Monthly Collections Summary'!AG27</f>
        <v>88014688.940000013</v>
      </c>
      <c r="D15" s="132">
        <f t="shared" si="0"/>
        <v>9.8756747284422783E-2</v>
      </c>
    </row>
    <row r="16" spans="1:4" ht="15.75" thickBot="1">
      <c r="A16" s="64" t="s">
        <v>134</v>
      </c>
      <c r="B16" s="62">
        <f>'Monthly Collections Summary'!AI27</f>
        <v>96277243.899999991</v>
      </c>
      <c r="C16" s="204">
        <f>'Monthly Collections Summary'!AJ27</f>
        <v>104662076.85999998</v>
      </c>
      <c r="D16" s="205">
        <f t="shared" si="0"/>
        <v>8.7090496365984926E-2</v>
      </c>
    </row>
    <row r="17" spans="1:4" ht="15.75" thickBot="1">
      <c r="B17" s="10"/>
      <c r="C17" s="4"/>
    </row>
    <row r="18" spans="1:4" ht="15.75" thickBot="1">
      <c r="B18" s="206">
        <f>SUM(B5:B16)</f>
        <v>969171702.50999999</v>
      </c>
      <c r="C18" s="207">
        <f>SUM(C5:C16)</f>
        <v>987611864.82999992</v>
      </c>
      <c r="D18" s="131">
        <f>(C18-B18)/B18</f>
        <v>1.90267238222524E-2</v>
      </c>
    </row>
    <row r="20" spans="1:4">
      <c r="B20" s="7"/>
    </row>
    <row r="21" spans="1:4" ht="93" customHeight="1">
      <c r="A21" s="455" t="s">
        <v>403</v>
      </c>
      <c r="B21" s="455"/>
      <c r="C21" s="455"/>
      <c r="D21" s="455"/>
    </row>
    <row r="23" spans="1:4">
      <c r="B23" s="7"/>
    </row>
    <row r="24" spans="1:4">
      <c r="B24" s="8"/>
    </row>
    <row r="25" spans="1:4">
      <c r="B25" s="7"/>
    </row>
  </sheetData>
  <mergeCells count="2">
    <mergeCell ref="B3:D3"/>
    <mergeCell ref="A21:D2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60578-6309-4DF2-A6FB-429856C7F636}">
  <sheetPr>
    <tabColor theme="9" tint="-0.249977111117893"/>
  </sheetPr>
  <dimension ref="A1:R32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18" ht="21">
      <c r="A1" s="40" t="s">
        <v>135</v>
      </c>
      <c r="C1" s="41" t="s">
        <v>297</v>
      </c>
    </row>
    <row r="2" spans="1:18" ht="21">
      <c r="A2" s="40" t="s">
        <v>136</v>
      </c>
      <c r="C2" s="138" t="s">
        <v>474</v>
      </c>
    </row>
    <row r="3" spans="1:18" ht="21">
      <c r="A3" s="40" t="s">
        <v>137</v>
      </c>
      <c r="C3" s="138" t="s">
        <v>475</v>
      </c>
    </row>
    <row r="4" spans="1:18" ht="21">
      <c r="A4" s="40" t="s">
        <v>142</v>
      </c>
      <c r="C4" s="43" t="s">
        <v>465</v>
      </c>
    </row>
    <row r="5" spans="1:18" ht="28.5" customHeight="1"/>
    <row r="6" spans="1:18" ht="21">
      <c r="A6" s="40" t="s">
        <v>141</v>
      </c>
      <c r="B6" s="2"/>
      <c r="C6" s="3"/>
    </row>
    <row r="7" spans="1:18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18">
      <c r="A8" s="27" t="s">
        <v>73</v>
      </c>
      <c r="B8" s="31">
        <v>27212118</v>
      </c>
      <c r="C8" s="32">
        <f>B8/$B$12</f>
        <v>0.53992297619047624</v>
      </c>
      <c r="D8" s="47">
        <v>9115923</v>
      </c>
      <c r="E8" s="32">
        <f>D8/B8</f>
        <v>0.33499498274996453</v>
      </c>
    </row>
    <row r="9" spans="1:18">
      <c r="A9" s="27" t="s">
        <v>74</v>
      </c>
      <c r="B9" s="31">
        <v>22344000</v>
      </c>
      <c r="C9" s="32">
        <f t="shared" ref="C9:C11" si="0">B9/$B$12</f>
        <v>0.44333333333333336</v>
      </c>
      <c r="D9" s="173">
        <f>E9*B9</f>
        <v>11172000</v>
      </c>
      <c r="E9" s="193">
        <v>0.5</v>
      </c>
      <c r="F9" s="194" t="s">
        <v>355</v>
      </c>
    </row>
    <row r="10" spans="1:18">
      <c r="A10" s="27" t="s">
        <v>75</v>
      </c>
      <c r="B10" s="31">
        <v>491452</v>
      </c>
      <c r="C10" s="32">
        <f t="shared" si="0"/>
        <v>9.7510317460317453E-3</v>
      </c>
      <c r="D10" s="173">
        <f>E10*B10</f>
        <v>245726</v>
      </c>
      <c r="E10" s="193">
        <v>0.5</v>
      </c>
      <c r="F10" s="194" t="s">
        <v>355</v>
      </c>
    </row>
    <row r="11" spans="1:18">
      <c r="A11" s="27" t="s">
        <v>76</v>
      </c>
      <c r="B11" s="31">
        <v>352430</v>
      </c>
      <c r="C11" s="32">
        <f t="shared" si="0"/>
        <v>6.99265873015873E-3</v>
      </c>
      <c r="D11" s="173">
        <f>E11*B11</f>
        <v>176215</v>
      </c>
      <c r="E11" s="193">
        <v>0.5</v>
      </c>
      <c r="F11" s="194" t="s">
        <v>355</v>
      </c>
    </row>
    <row r="12" spans="1:18">
      <c r="A12" s="44" t="s">
        <v>83</v>
      </c>
      <c r="B12" s="45">
        <f>SUM(B8:B11)</f>
        <v>50400000</v>
      </c>
      <c r="C12" s="46">
        <f>SUM(C8:C11)</f>
        <v>1</v>
      </c>
      <c r="D12" s="45">
        <f>SUM(D8:D11)</f>
        <v>20709864</v>
      </c>
      <c r="E12" s="46">
        <f>D12/B12</f>
        <v>0.41091</v>
      </c>
    </row>
    <row r="15" spans="1:18" ht="21">
      <c r="A15" s="40" t="s">
        <v>257</v>
      </c>
    </row>
    <row r="16" spans="1:18" s="112" customFormat="1">
      <c r="A16" s="38" t="s">
        <v>140</v>
      </c>
      <c r="B16" s="38">
        <v>2007</v>
      </c>
      <c r="C16" s="39">
        <v>2008</v>
      </c>
      <c r="D16" s="38">
        <v>2009</v>
      </c>
      <c r="E16" s="39">
        <v>2010</v>
      </c>
      <c r="F16" s="38">
        <v>2011</v>
      </c>
      <c r="G16" s="39">
        <v>2012</v>
      </c>
      <c r="H16" s="38">
        <v>2013</v>
      </c>
      <c r="I16" s="39">
        <v>2014</v>
      </c>
      <c r="J16" s="38">
        <v>2015</v>
      </c>
      <c r="K16" s="39">
        <v>2016</v>
      </c>
      <c r="L16" s="38">
        <v>2017</v>
      </c>
      <c r="M16" s="38">
        <v>2018</v>
      </c>
      <c r="N16" s="38">
        <v>2019</v>
      </c>
      <c r="O16" s="39">
        <v>2020</v>
      </c>
      <c r="P16" s="38">
        <v>2021</v>
      </c>
      <c r="Q16" s="38">
        <v>2022</v>
      </c>
      <c r="R16" s="38">
        <v>2023</v>
      </c>
    </row>
    <row r="17" spans="1:18" s="112" customFormat="1">
      <c r="A17" s="27" t="s">
        <v>123</v>
      </c>
      <c r="B17" s="28">
        <v>640317.21</v>
      </c>
      <c r="C17" s="28">
        <v>649765.27</v>
      </c>
      <c r="D17" s="28">
        <v>639527.75</v>
      </c>
      <c r="E17" s="28">
        <v>692061.42</v>
      </c>
      <c r="F17" s="28">
        <v>790076.44</v>
      </c>
      <c r="G17" s="28">
        <v>858929.73</v>
      </c>
      <c r="H17" s="28">
        <v>821753.1</v>
      </c>
      <c r="I17" s="28">
        <v>785875.57</v>
      </c>
      <c r="J17" s="28">
        <v>778469.44</v>
      </c>
      <c r="K17" s="28">
        <v>0</v>
      </c>
      <c r="L17" s="28">
        <v>871140.71</v>
      </c>
      <c r="M17" s="28">
        <v>877242.02</v>
      </c>
      <c r="N17" s="28">
        <v>935009.96</v>
      </c>
      <c r="O17" s="28">
        <f>'SP Raw Data'!D159</f>
        <v>973289.75</v>
      </c>
      <c r="P17" s="28">
        <f>'SP Raw Data'!D171</f>
        <v>1135460.8899999999</v>
      </c>
      <c r="Q17" s="28">
        <f>'SP Raw Data'!D183</f>
        <v>1257673.68</v>
      </c>
      <c r="R17" s="28">
        <v>0</v>
      </c>
    </row>
    <row r="18" spans="1:18" s="112" customFormat="1">
      <c r="A18" s="27" t="s">
        <v>124</v>
      </c>
      <c r="B18" s="28">
        <v>811125</v>
      </c>
      <c r="C18" s="28">
        <v>904423.03</v>
      </c>
      <c r="D18" s="28">
        <v>844467.24</v>
      </c>
      <c r="E18" s="28">
        <v>720974.24</v>
      </c>
      <c r="F18" s="28">
        <v>625085.41</v>
      </c>
      <c r="G18" s="28">
        <v>610042.14</v>
      </c>
      <c r="H18" s="28">
        <v>596886.12</v>
      </c>
      <c r="I18" s="28">
        <v>631085.93999999994</v>
      </c>
      <c r="J18" s="28">
        <v>14909.29</v>
      </c>
      <c r="K18" s="28">
        <v>0</v>
      </c>
      <c r="L18" s="28">
        <v>658119</v>
      </c>
      <c r="M18" s="28">
        <v>690323.59</v>
      </c>
      <c r="N18" s="28">
        <v>751637.33</v>
      </c>
      <c r="O18" s="28">
        <f>'SP Raw Data'!D160</f>
        <v>789121.77</v>
      </c>
      <c r="P18" s="28">
        <f>'SP Raw Data'!D172</f>
        <v>932531.11</v>
      </c>
      <c r="Q18" s="28">
        <f>'SP Raw Data'!D184</f>
        <v>982050.48</v>
      </c>
      <c r="R18" s="28">
        <v>0</v>
      </c>
    </row>
    <row r="19" spans="1:18" s="112" customFormat="1">
      <c r="A19" s="27" t="s">
        <v>125</v>
      </c>
      <c r="B19" s="28">
        <v>689617.82</v>
      </c>
      <c r="C19" s="28">
        <v>572735.24</v>
      </c>
      <c r="D19" s="28">
        <v>652634.79</v>
      </c>
      <c r="E19" s="28">
        <v>763177.87</v>
      </c>
      <c r="F19" s="28">
        <v>705875.29</v>
      </c>
      <c r="G19" s="28">
        <v>732132.98</v>
      </c>
      <c r="H19" s="28">
        <v>792625.38</v>
      </c>
      <c r="I19" s="28">
        <v>692456.74</v>
      </c>
      <c r="J19" s="28">
        <v>3112.89</v>
      </c>
      <c r="K19" s="28">
        <v>0</v>
      </c>
      <c r="L19" s="28">
        <v>642977.85</v>
      </c>
      <c r="M19" s="28">
        <v>649181.73</v>
      </c>
      <c r="N19" s="28">
        <v>744688.65</v>
      </c>
      <c r="O19" s="28">
        <f>'SP Raw Data'!D161</f>
        <v>811130.6</v>
      </c>
      <c r="P19" s="28">
        <f>'SP Raw Data'!D173</f>
        <v>885178.02</v>
      </c>
      <c r="Q19" s="28">
        <f>'SP Raw Data'!D185</f>
        <v>0</v>
      </c>
      <c r="R19" s="28">
        <v>0</v>
      </c>
    </row>
    <row r="20" spans="1:18" s="112" customFormat="1">
      <c r="A20" s="27" t="s">
        <v>126</v>
      </c>
      <c r="B20" s="28">
        <v>648923.49</v>
      </c>
      <c r="C20" s="28">
        <v>785189.96</v>
      </c>
      <c r="D20" s="28">
        <v>529441.93999999994</v>
      </c>
      <c r="E20" s="28">
        <v>707407.65</v>
      </c>
      <c r="F20" s="28">
        <v>717217.17</v>
      </c>
      <c r="G20" s="28">
        <v>752515.72</v>
      </c>
      <c r="H20" s="28">
        <v>725895.75</v>
      </c>
      <c r="I20" s="28">
        <v>717397.61</v>
      </c>
      <c r="J20" s="28">
        <v>5458.1</v>
      </c>
      <c r="K20" s="28">
        <v>0</v>
      </c>
      <c r="L20" s="28">
        <v>746476.76</v>
      </c>
      <c r="M20" s="28">
        <v>839725.25</v>
      </c>
      <c r="N20" s="28">
        <v>833521.41</v>
      </c>
      <c r="O20" s="28">
        <f>'SP Raw Data'!D162</f>
        <v>886420.47999999998</v>
      </c>
      <c r="P20" s="28">
        <f>'SP Raw Data'!D174</f>
        <v>1111209.58</v>
      </c>
      <c r="Q20" s="28">
        <f>'SP Raw Data'!D186</f>
        <v>0</v>
      </c>
      <c r="R20" s="28">
        <v>0</v>
      </c>
    </row>
    <row r="21" spans="1:18" s="112" customFormat="1">
      <c r="A21" s="27" t="s">
        <v>127</v>
      </c>
      <c r="B21" s="28">
        <v>699006.32</v>
      </c>
      <c r="C21" s="28">
        <v>817610.64</v>
      </c>
      <c r="D21" s="28">
        <v>883608.96</v>
      </c>
      <c r="E21" s="28">
        <v>680740.64</v>
      </c>
      <c r="F21" s="28">
        <v>738806.94</v>
      </c>
      <c r="G21" s="28">
        <v>728667.66</v>
      </c>
      <c r="H21" s="28">
        <v>658009.99</v>
      </c>
      <c r="I21" s="28">
        <v>692493.31</v>
      </c>
      <c r="J21" s="28">
        <v>1444.62</v>
      </c>
      <c r="K21" s="28">
        <v>660355.86</v>
      </c>
      <c r="L21" s="28">
        <v>728840.15</v>
      </c>
      <c r="M21" s="28">
        <v>734104.02</v>
      </c>
      <c r="N21" s="28">
        <v>818414.01</v>
      </c>
      <c r="O21" s="28">
        <f>'SP Raw Data'!D163</f>
        <v>835257.81</v>
      </c>
      <c r="P21" s="28">
        <f>'SP Raw Data'!D175</f>
        <v>1079003.1399999999</v>
      </c>
      <c r="Q21" s="28">
        <f>'SP Raw Data'!D187</f>
        <v>0</v>
      </c>
      <c r="R21" s="28">
        <v>0</v>
      </c>
    </row>
    <row r="22" spans="1:18" s="112" customFormat="1">
      <c r="A22" s="27" t="s">
        <v>128</v>
      </c>
      <c r="B22" s="28">
        <v>879909.11</v>
      </c>
      <c r="C22" s="28">
        <v>744243.95</v>
      </c>
      <c r="D22" s="28">
        <v>643551.31000000006</v>
      </c>
      <c r="E22" s="28">
        <v>761710.46</v>
      </c>
      <c r="F22" s="28">
        <v>723420.77</v>
      </c>
      <c r="G22" s="28">
        <v>743116.52</v>
      </c>
      <c r="H22" s="28">
        <v>668458.21</v>
      </c>
      <c r="I22" s="28">
        <v>698618.79</v>
      </c>
      <c r="J22" s="28">
        <v>3050.3</v>
      </c>
      <c r="K22" s="28">
        <v>685109.68</v>
      </c>
      <c r="L22" s="28">
        <v>739269.87</v>
      </c>
      <c r="M22" s="28">
        <v>765902.1</v>
      </c>
      <c r="N22" s="28">
        <v>872283.59</v>
      </c>
      <c r="O22" s="28">
        <f>'SP Raw Data'!D164</f>
        <v>964540.98</v>
      </c>
      <c r="P22" s="28">
        <f>'SP Raw Data'!D176</f>
        <v>1094180.96</v>
      </c>
      <c r="Q22" s="28">
        <f>'SP Raw Data'!D188</f>
        <v>0</v>
      </c>
      <c r="R22" s="28">
        <v>0</v>
      </c>
    </row>
    <row r="23" spans="1:18" s="112" customFormat="1">
      <c r="A23" s="27" t="s">
        <v>129</v>
      </c>
      <c r="B23" s="28">
        <v>804874.31</v>
      </c>
      <c r="C23" s="28">
        <v>767310.85</v>
      </c>
      <c r="D23" s="28">
        <v>627318.06999999995</v>
      </c>
      <c r="E23" s="28">
        <v>677170.04</v>
      </c>
      <c r="F23" s="28">
        <v>711955.8</v>
      </c>
      <c r="G23" s="28">
        <v>715340.71</v>
      </c>
      <c r="H23" s="28">
        <v>655333.92000000004</v>
      </c>
      <c r="I23" s="28">
        <v>713922.93</v>
      </c>
      <c r="J23" s="28">
        <v>1645.66</v>
      </c>
      <c r="K23" s="28">
        <v>737364.54</v>
      </c>
      <c r="L23" s="28">
        <v>560296.85</v>
      </c>
      <c r="M23" s="28">
        <v>776344.43</v>
      </c>
      <c r="N23" s="28">
        <v>809319.01</v>
      </c>
      <c r="O23" s="28">
        <f>'SP Raw Data'!D165</f>
        <v>908145.93</v>
      </c>
      <c r="P23" s="28">
        <f>'SP Raw Data'!D177</f>
        <v>1089213.49</v>
      </c>
      <c r="Q23" s="28">
        <f>'SP Raw Data'!D189</f>
        <v>0</v>
      </c>
      <c r="R23" s="28">
        <v>0</v>
      </c>
    </row>
    <row r="24" spans="1:18" s="112" customFormat="1">
      <c r="A24" s="27" t="s">
        <v>130</v>
      </c>
      <c r="B24" s="28">
        <v>680248.75</v>
      </c>
      <c r="C24" s="28">
        <v>789273.45</v>
      </c>
      <c r="D24" s="28">
        <v>678651.39</v>
      </c>
      <c r="E24" s="28">
        <v>701984.34</v>
      </c>
      <c r="F24" s="28">
        <v>755221.31</v>
      </c>
      <c r="G24" s="28">
        <v>705000.02</v>
      </c>
      <c r="H24" s="28">
        <v>648875.11</v>
      </c>
      <c r="I24" s="28">
        <v>713042.53</v>
      </c>
      <c r="J24" s="28">
        <v>4192.91</v>
      </c>
      <c r="K24" s="28">
        <v>693102.27</v>
      </c>
      <c r="L24" s="28">
        <v>759588.97</v>
      </c>
      <c r="M24" s="28">
        <v>792053.38</v>
      </c>
      <c r="N24" s="28">
        <v>853304.74</v>
      </c>
      <c r="O24" s="28">
        <f>'SP Raw Data'!D166</f>
        <v>916485.51</v>
      </c>
      <c r="P24" s="28">
        <f>'SP Raw Data'!D178</f>
        <v>1050872.6000000001</v>
      </c>
      <c r="Q24" s="28">
        <f>'SP Raw Data'!D190</f>
        <v>0</v>
      </c>
      <c r="R24" s="28">
        <v>0</v>
      </c>
    </row>
    <row r="25" spans="1:18" s="112" customFormat="1">
      <c r="A25" s="27" t="s">
        <v>131</v>
      </c>
      <c r="B25" s="28">
        <v>889415.27</v>
      </c>
      <c r="C25" s="28">
        <v>752502.59</v>
      </c>
      <c r="D25" s="28">
        <v>760804.97</v>
      </c>
      <c r="E25" s="28">
        <v>712061.8</v>
      </c>
      <c r="F25" s="28">
        <v>725491.39</v>
      </c>
      <c r="G25" s="28">
        <v>727957.18</v>
      </c>
      <c r="H25" s="28">
        <v>690369.48</v>
      </c>
      <c r="I25" s="28">
        <v>690008.17</v>
      </c>
      <c r="J25" s="28">
        <v>4100.51</v>
      </c>
      <c r="K25" s="28">
        <v>711190.6</v>
      </c>
      <c r="L25" s="28">
        <v>711482.48</v>
      </c>
      <c r="M25" s="28">
        <v>787013.14</v>
      </c>
      <c r="N25" s="28">
        <v>847224.25</v>
      </c>
      <c r="O25" s="28">
        <f>'SP Raw Data'!D167</f>
        <v>1276567.6599999999</v>
      </c>
      <c r="P25" s="28">
        <f>'SP Raw Data'!D179</f>
        <v>1014105.26</v>
      </c>
      <c r="Q25" s="28">
        <f>'SP Raw Data'!D191</f>
        <v>0</v>
      </c>
      <c r="R25" s="28">
        <v>0</v>
      </c>
    </row>
    <row r="26" spans="1:18" s="112" customFormat="1">
      <c r="A26" s="27" t="s">
        <v>132</v>
      </c>
      <c r="B26" s="28">
        <v>834987.62</v>
      </c>
      <c r="C26" s="28">
        <v>714833.12</v>
      </c>
      <c r="D26" s="28">
        <v>715605.06</v>
      </c>
      <c r="E26" s="28">
        <v>695127.38</v>
      </c>
      <c r="F26" s="28">
        <v>740190.47</v>
      </c>
      <c r="G26" s="28">
        <v>695504.83</v>
      </c>
      <c r="H26" s="28">
        <v>655090.18000000005</v>
      </c>
      <c r="I26" s="28">
        <v>695712.76</v>
      </c>
      <c r="J26" s="28">
        <v>8105.99</v>
      </c>
      <c r="K26" s="28">
        <v>713490.68</v>
      </c>
      <c r="L26" s="28">
        <v>730768.84</v>
      </c>
      <c r="M26" s="28">
        <v>708303.73</v>
      </c>
      <c r="N26" s="28">
        <v>855148.03</v>
      </c>
      <c r="O26" s="28">
        <f>'SP Raw Data'!D168</f>
        <v>916540.81</v>
      </c>
      <c r="P26" s="28">
        <f>'SP Raw Data'!D180</f>
        <v>1030498.12</v>
      </c>
      <c r="Q26" s="28">
        <f>'SP Raw Data'!D192</f>
        <v>0</v>
      </c>
      <c r="R26" s="28">
        <v>0</v>
      </c>
    </row>
    <row r="27" spans="1:18" s="112" customFormat="1">
      <c r="A27" s="27" t="s">
        <v>133</v>
      </c>
      <c r="B27" s="28">
        <v>793106.25</v>
      </c>
      <c r="C27" s="28">
        <v>732030.28</v>
      </c>
      <c r="D27" s="28">
        <v>648783.07999999996</v>
      </c>
      <c r="E27" s="28">
        <v>620846.71</v>
      </c>
      <c r="F27" s="28">
        <v>674089.18</v>
      </c>
      <c r="G27" s="28">
        <v>694647.76</v>
      </c>
      <c r="H27" s="28">
        <v>653902.67000000004</v>
      </c>
      <c r="I27" s="28">
        <v>670115.68000000005</v>
      </c>
      <c r="J27" s="28">
        <v>5991.76</v>
      </c>
      <c r="K27" s="28">
        <v>709241.13</v>
      </c>
      <c r="L27" s="28">
        <v>685859.82</v>
      </c>
      <c r="M27" s="28">
        <v>828727.35</v>
      </c>
      <c r="N27" s="28">
        <v>844365.83</v>
      </c>
      <c r="O27" s="28">
        <f>'SP Raw Data'!D169</f>
        <v>1027950.5</v>
      </c>
      <c r="P27" s="28">
        <f>'SP Raw Data'!D181</f>
        <v>1016975.81</v>
      </c>
      <c r="Q27" s="28">
        <f>'SP Raw Data'!D193</f>
        <v>0</v>
      </c>
      <c r="R27" s="28">
        <v>0</v>
      </c>
    </row>
    <row r="28" spans="1:18" s="112" customFormat="1">
      <c r="A28" s="27" t="s">
        <v>134</v>
      </c>
      <c r="B28" s="28">
        <v>807032.4</v>
      </c>
      <c r="C28" s="28">
        <v>654164.01</v>
      </c>
      <c r="D28" s="28">
        <v>680169.16</v>
      </c>
      <c r="E28" s="28">
        <v>651385.24</v>
      </c>
      <c r="F28" s="28">
        <v>663334.47</v>
      </c>
      <c r="G28" s="28">
        <v>695879.59</v>
      </c>
      <c r="H28" s="28">
        <v>675010.48</v>
      </c>
      <c r="I28" s="28">
        <v>701888.29</v>
      </c>
      <c r="J28" s="28">
        <v>1819.59</v>
      </c>
      <c r="K28" s="28">
        <v>700251.03</v>
      </c>
      <c r="L28" s="28">
        <v>724260.99</v>
      </c>
      <c r="M28" s="28">
        <v>788315.5</v>
      </c>
      <c r="N28" s="28">
        <v>859134.7</v>
      </c>
      <c r="O28" s="28">
        <f>'SP Raw Data'!D170</f>
        <v>915150.1</v>
      </c>
      <c r="P28" s="28">
        <f>'SP Raw Data'!D182</f>
        <v>1090530.68</v>
      </c>
      <c r="Q28" s="28">
        <f>'SP Raw Data'!D194</f>
        <v>0</v>
      </c>
      <c r="R28" s="28">
        <v>0</v>
      </c>
    </row>
    <row r="29" spans="1:18" s="112" customFormat="1">
      <c r="C29" s="1"/>
      <c r="J29" s="29"/>
      <c r="K29" s="30"/>
      <c r="L29" s="29"/>
      <c r="M29" s="29"/>
    </row>
    <row r="30" spans="1:18" s="112" customFormat="1">
      <c r="A30" s="44" t="s">
        <v>83</v>
      </c>
      <c r="B30" s="48">
        <v>9178563.5499999989</v>
      </c>
      <c r="C30" s="48">
        <v>8884082.3900000006</v>
      </c>
      <c r="D30" s="48">
        <v>8304563.7200000007</v>
      </c>
      <c r="E30" s="48">
        <v>8384647.79</v>
      </c>
      <c r="F30" s="48">
        <v>8570764.6399999987</v>
      </c>
      <c r="G30" s="48">
        <v>8659734.8399999999</v>
      </c>
      <c r="H30" s="48">
        <v>8242210.3900000006</v>
      </c>
      <c r="I30" s="48">
        <v>8402618.3200000003</v>
      </c>
      <c r="J30" s="48">
        <v>832301.06</v>
      </c>
      <c r="K30" s="48">
        <v>5610105.79</v>
      </c>
      <c r="L30" s="48">
        <v>8559082.2899999991</v>
      </c>
      <c r="M30" s="49">
        <v>9237236.2399999984</v>
      </c>
      <c r="N30" s="49">
        <v>10024051.51</v>
      </c>
      <c r="O30" s="49">
        <v>11220601.9</v>
      </c>
      <c r="P30" s="49">
        <f t="shared" ref="P30:R30" si="1">SUM(P17:P28)</f>
        <v>12529759.66</v>
      </c>
      <c r="Q30" s="49">
        <f t="shared" si="1"/>
        <v>2239724.16</v>
      </c>
      <c r="R30" s="49">
        <f t="shared" si="1"/>
        <v>0</v>
      </c>
    </row>
    <row r="31" spans="1:18" s="112" customFormat="1">
      <c r="C31" s="1"/>
    </row>
    <row r="32" spans="1:18" s="112" customFormat="1" ht="18.75">
      <c r="A32" s="110" t="s">
        <v>249</v>
      </c>
      <c r="C32" s="111">
        <f>(C30-B30)/B30</f>
        <v>-3.2083578045281204E-2</v>
      </c>
      <c r="D32" s="111">
        <f t="shared" ref="D32:R32" si="2">(D30-C30)/C30</f>
        <v>-6.5231122873456365E-2</v>
      </c>
      <c r="E32" s="111">
        <f t="shared" si="2"/>
        <v>9.6433807602838602E-3</v>
      </c>
      <c r="F32" s="111">
        <f t="shared" si="2"/>
        <v>2.2197336687412448E-2</v>
      </c>
      <c r="G32" s="111">
        <f t="shared" si="2"/>
        <v>1.0380660738806745E-2</v>
      </c>
      <c r="H32" s="111">
        <f t="shared" si="2"/>
        <v>-4.8214461264035571E-2</v>
      </c>
      <c r="I32" s="111">
        <f t="shared" si="2"/>
        <v>1.9461761155067977E-2</v>
      </c>
      <c r="J32" s="373" t="s">
        <v>250</v>
      </c>
      <c r="K32" s="373" t="s">
        <v>250</v>
      </c>
      <c r="L32" s="373" t="s">
        <v>250</v>
      </c>
      <c r="M32" s="111">
        <f t="shared" si="2"/>
        <v>7.9232086691387482E-2</v>
      </c>
      <c r="N32" s="111">
        <f t="shared" si="2"/>
        <v>8.5178645382355353E-2</v>
      </c>
      <c r="O32" s="342">
        <f t="shared" si="2"/>
        <v>0.11936794107715042</v>
      </c>
      <c r="P32" s="342">
        <f t="shared" si="2"/>
        <v>0.11667446823864233</v>
      </c>
      <c r="Q32" s="109">
        <f t="shared" si="2"/>
        <v>-0.8212476359662273</v>
      </c>
      <c r="R32" s="109">
        <f t="shared" si="2"/>
        <v>-1</v>
      </c>
    </row>
  </sheetData>
  <sortState xmlns:xlrd2="http://schemas.microsoft.com/office/spreadsheetml/2017/richdata2" ref="F28">
    <sortCondition descending="1" ref="F28"/>
  </sortState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E5208-170E-4FC1-BA7D-D3160D3DD5B5}">
  <sheetPr>
    <tabColor theme="9" tint="-0.249977111117893"/>
  </sheetPr>
  <dimension ref="A1:R33"/>
  <sheetViews>
    <sheetView showGridLines="0" workbookViewId="0"/>
  </sheetViews>
  <sheetFormatPr defaultRowHeight="15"/>
  <cols>
    <col min="1" max="1" width="30.42578125" customWidth="1"/>
    <col min="2" max="2" width="15.140625" customWidth="1"/>
    <col min="3" max="3" width="15.140625" style="1" customWidth="1"/>
    <col min="4" max="18" width="15.140625" customWidth="1"/>
  </cols>
  <sheetData>
    <row r="1" spans="1:5" ht="21">
      <c r="A1" s="40" t="s">
        <v>135</v>
      </c>
      <c r="C1" s="41" t="s">
        <v>299</v>
      </c>
    </row>
    <row r="2" spans="1:5" ht="21">
      <c r="A2" s="40" t="s">
        <v>136</v>
      </c>
      <c r="C2" s="138" t="s">
        <v>282</v>
      </c>
    </row>
    <row r="3" spans="1:5" ht="21">
      <c r="A3" s="40" t="s">
        <v>137</v>
      </c>
      <c r="C3" s="138" t="s">
        <v>302</v>
      </c>
    </row>
    <row r="4" spans="1:5" ht="21">
      <c r="A4" s="40" t="s">
        <v>142</v>
      </c>
      <c r="C4" s="43" t="s">
        <v>492</v>
      </c>
    </row>
    <row r="5" spans="1:5" ht="28.5" customHeight="1"/>
    <row r="6" spans="1:5" ht="21">
      <c r="A6" s="40" t="s">
        <v>141</v>
      </c>
      <c r="B6" s="2"/>
      <c r="C6" s="3"/>
    </row>
    <row r="7" spans="1:5" ht="30">
      <c r="A7" s="38" t="s">
        <v>139</v>
      </c>
      <c r="B7" s="35" t="s">
        <v>13</v>
      </c>
      <c r="C7" s="36" t="s">
        <v>5</v>
      </c>
      <c r="D7" s="36" t="s">
        <v>98</v>
      </c>
      <c r="E7" s="37" t="s">
        <v>4</v>
      </c>
    </row>
    <row r="8" spans="1:5">
      <c r="A8" s="27" t="s">
        <v>68</v>
      </c>
      <c r="B8" s="31">
        <v>40800000</v>
      </c>
      <c r="C8" s="32">
        <f>B8/B$13</f>
        <v>0.68</v>
      </c>
      <c r="D8" s="47">
        <f>12475000*0.67</f>
        <v>8358250.0000000009</v>
      </c>
      <c r="E8" s="32">
        <f>D8/B8</f>
        <v>0.20485906862745101</v>
      </c>
    </row>
    <row r="9" spans="1:5">
      <c r="A9" s="27" t="s">
        <v>69</v>
      </c>
      <c r="B9" s="463">
        <v>19200000</v>
      </c>
      <c r="C9" s="469">
        <f>B9/B13</f>
        <v>0.32</v>
      </c>
      <c r="D9" s="466">
        <f>(5132700+4480000+2310000+1100000)*0.67</f>
        <v>8725209</v>
      </c>
      <c r="E9" s="469">
        <f>D9/B9</f>
        <v>0.45443796874999998</v>
      </c>
    </row>
    <row r="10" spans="1:5">
      <c r="A10" s="27" t="s">
        <v>70</v>
      </c>
      <c r="B10" s="464"/>
      <c r="C10" s="470"/>
      <c r="D10" s="467"/>
      <c r="E10" s="470"/>
    </row>
    <row r="11" spans="1:5">
      <c r="A11" s="27" t="s">
        <v>71</v>
      </c>
      <c r="B11" s="464"/>
      <c r="C11" s="470"/>
      <c r="D11" s="467"/>
      <c r="E11" s="470"/>
    </row>
    <row r="12" spans="1:5">
      <c r="A12" s="27" t="s">
        <v>72</v>
      </c>
      <c r="B12" s="465"/>
      <c r="C12" s="471"/>
      <c r="D12" s="468"/>
      <c r="E12" s="471"/>
    </row>
    <row r="13" spans="1:5">
      <c r="A13" s="44" t="s">
        <v>83</v>
      </c>
      <c r="B13" s="45">
        <f>SUM(B8:B12)</f>
        <v>60000000</v>
      </c>
      <c r="C13" s="46">
        <f>SUM(C8:C12)</f>
        <v>1</v>
      </c>
      <c r="D13" s="45">
        <f>SUM(D8:D12)</f>
        <v>17083459</v>
      </c>
      <c r="E13" s="46">
        <f>D13/B13</f>
        <v>0.28472431666666664</v>
      </c>
    </row>
    <row r="16" spans="1:5" ht="21">
      <c r="A16" s="40" t="s">
        <v>257</v>
      </c>
    </row>
    <row r="17" spans="1:18" s="112" customFormat="1">
      <c r="A17" s="38" t="s">
        <v>140</v>
      </c>
      <c r="B17" s="38">
        <v>2007</v>
      </c>
      <c r="C17" s="39">
        <v>2008</v>
      </c>
      <c r="D17" s="38">
        <v>2009</v>
      </c>
      <c r="E17" s="39">
        <v>2010</v>
      </c>
      <c r="F17" s="38">
        <v>2011</v>
      </c>
      <c r="G17" s="39">
        <v>2012</v>
      </c>
      <c r="H17" s="38">
        <v>2013</v>
      </c>
      <c r="I17" s="39">
        <v>2014</v>
      </c>
      <c r="J17" s="38">
        <v>2015</v>
      </c>
      <c r="K17" s="39">
        <v>2016</v>
      </c>
      <c r="L17" s="38">
        <v>2017</v>
      </c>
      <c r="M17" s="38">
        <v>2018</v>
      </c>
      <c r="N17" s="38">
        <v>2019</v>
      </c>
      <c r="O17" s="39">
        <v>2020</v>
      </c>
      <c r="P17" s="38">
        <v>2021</v>
      </c>
      <c r="Q17" s="38">
        <v>2022</v>
      </c>
      <c r="R17" s="38">
        <v>2023</v>
      </c>
    </row>
    <row r="18" spans="1:18" s="112" customFormat="1">
      <c r="A18" s="27" t="s">
        <v>123</v>
      </c>
      <c r="B18" s="28">
        <v>721337.53</v>
      </c>
      <c r="C18" s="28">
        <v>696262.82</v>
      </c>
      <c r="D18" s="28">
        <v>651200.18999999994</v>
      </c>
      <c r="E18" s="28">
        <v>746719.15</v>
      </c>
      <c r="F18" s="28">
        <v>856316.35</v>
      </c>
      <c r="G18" s="28">
        <v>901427.88</v>
      </c>
      <c r="H18" s="28">
        <v>900008.18</v>
      </c>
      <c r="I18" s="28">
        <v>838972.23</v>
      </c>
      <c r="J18" s="28">
        <v>939445.35</v>
      </c>
      <c r="K18" s="28">
        <v>935643.98</v>
      </c>
      <c r="L18" s="28">
        <v>946956.31</v>
      </c>
      <c r="M18" s="28">
        <v>986456.84</v>
      </c>
      <c r="N18" s="28">
        <v>1269174.78</v>
      </c>
      <c r="O18" s="28">
        <f>'WA Raw Data'!D159</f>
        <v>1466509.94</v>
      </c>
      <c r="P18" s="28">
        <f>'WA Raw Data'!D171</f>
        <v>1506660.2</v>
      </c>
      <c r="Q18" s="28">
        <f>'WA Raw Data'!D183</f>
        <v>1693593.97</v>
      </c>
      <c r="R18" s="28">
        <v>0</v>
      </c>
    </row>
    <row r="19" spans="1:18" s="112" customFormat="1">
      <c r="A19" s="27" t="s">
        <v>124</v>
      </c>
      <c r="B19" s="28">
        <v>894701.98</v>
      </c>
      <c r="C19" s="28">
        <v>851928.21</v>
      </c>
      <c r="D19" s="28">
        <v>885495.77</v>
      </c>
      <c r="E19" s="28">
        <v>760568.08</v>
      </c>
      <c r="F19" s="28">
        <v>700434.69</v>
      </c>
      <c r="G19" s="28">
        <v>665112.15</v>
      </c>
      <c r="H19" s="28">
        <v>638560.68999999994</v>
      </c>
      <c r="I19" s="28">
        <v>720991.06</v>
      </c>
      <c r="J19" s="28">
        <v>767391.63</v>
      </c>
      <c r="K19" s="28">
        <v>726107.59</v>
      </c>
      <c r="L19" s="28">
        <v>778138.75</v>
      </c>
      <c r="M19" s="28">
        <v>853134.51</v>
      </c>
      <c r="N19" s="28">
        <v>1047720.1</v>
      </c>
      <c r="O19" s="28">
        <f>'WA Raw Data'!D160</f>
        <v>782376.29</v>
      </c>
      <c r="P19" s="28">
        <f>'WA Raw Data'!D172</f>
        <v>1236706.51</v>
      </c>
      <c r="Q19" s="28">
        <f>'WA Raw Data'!D184</f>
        <v>1461772.2</v>
      </c>
      <c r="R19" s="28">
        <v>0</v>
      </c>
    </row>
    <row r="20" spans="1:18" s="112" customFormat="1">
      <c r="A20" s="27" t="s">
        <v>125</v>
      </c>
      <c r="B20" s="28">
        <v>819594.06</v>
      </c>
      <c r="C20" s="28">
        <v>597284.96</v>
      </c>
      <c r="D20" s="28">
        <v>688786.33</v>
      </c>
      <c r="E20" s="28">
        <v>738129.61</v>
      </c>
      <c r="F20" s="28">
        <v>749728.52</v>
      </c>
      <c r="G20" s="28">
        <v>761480.26</v>
      </c>
      <c r="H20" s="28">
        <v>975706.55</v>
      </c>
      <c r="I20" s="28">
        <v>758249.24</v>
      </c>
      <c r="J20" s="28">
        <v>766585.63</v>
      </c>
      <c r="K20" s="28">
        <v>752782.77</v>
      </c>
      <c r="L20" s="28">
        <v>759086.68</v>
      </c>
      <c r="M20" s="28">
        <v>792463.54</v>
      </c>
      <c r="N20" s="28">
        <v>1009867.7</v>
      </c>
      <c r="O20" s="28">
        <f>'WA Raw Data'!D161</f>
        <v>981413.92</v>
      </c>
      <c r="P20" s="28">
        <f>'WA Raw Data'!D173</f>
        <v>1291195.5</v>
      </c>
      <c r="Q20" s="28">
        <f>'WA Raw Data'!D185</f>
        <v>0</v>
      </c>
      <c r="R20" s="28">
        <v>0</v>
      </c>
    </row>
    <row r="21" spans="1:18" s="112" customFormat="1">
      <c r="A21" s="27" t="s">
        <v>126</v>
      </c>
      <c r="B21" s="28">
        <v>758702.54</v>
      </c>
      <c r="C21" s="28">
        <v>817778.42</v>
      </c>
      <c r="D21" s="28">
        <v>566690.66</v>
      </c>
      <c r="E21" s="28">
        <v>767839.83</v>
      </c>
      <c r="F21" s="28">
        <v>795017.03</v>
      </c>
      <c r="G21" s="28">
        <v>848911.24</v>
      </c>
      <c r="H21" s="28">
        <v>820365.12</v>
      </c>
      <c r="I21" s="28">
        <v>885316.77</v>
      </c>
      <c r="J21" s="28">
        <v>781242.68</v>
      </c>
      <c r="K21" s="28">
        <v>781423.83</v>
      </c>
      <c r="L21" s="28">
        <v>835050.38</v>
      </c>
      <c r="M21" s="28">
        <v>954910.67</v>
      </c>
      <c r="N21" s="28">
        <v>1049384.24</v>
      </c>
      <c r="O21" s="28">
        <f>'WA Raw Data'!D162</f>
        <v>1076511.8600000001</v>
      </c>
      <c r="P21" s="28">
        <f>'WA Raw Data'!D174</f>
        <v>1428505.74</v>
      </c>
      <c r="Q21" s="28">
        <f>'WA Raw Data'!D186</f>
        <v>0</v>
      </c>
      <c r="R21" s="28">
        <v>0</v>
      </c>
    </row>
    <row r="22" spans="1:18" s="112" customFormat="1">
      <c r="A22" s="27" t="s">
        <v>127</v>
      </c>
      <c r="B22" s="28">
        <v>1118277.95</v>
      </c>
      <c r="C22" s="28">
        <v>851045.59</v>
      </c>
      <c r="D22" s="28">
        <v>1115575.55</v>
      </c>
      <c r="E22" s="28">
        <v>769582.65</v>
      </c>
      <c r="F22" s="28">
        <v>736972.6</v>
      </c>
      <c r="G22" s="28">
        <v>765040.34</v>
      </c>
      <c r="H22" s="28">
        <v>732743.22</v>
      </c>
      <c r="I22" s="28">
        <v>879755.25</v>
      </c>
      <c r="J22" s="28">
        <v>792740.73</v>
      </c>
      <c r="K22" s="28">
        <v>765594.4</v>
      </c>
      <c r="L22" s="28">
        <v>945777.64</v>
      </c>
      <c r="M22" s="28">
        <v>891313.39</v>
      </c>
      <c r="N22" s="28">
        <v>1172254.04</v>
      </c>
      <c r="O22" s="28">
        <f>'WA Raw Data'!D163</f>
        <v>1302117.69</v>
      </c>
      <c r="P22" s="28">
        <f>'WA Raw Data'!D175</f>
        <v>1517147.12</v>
      </c>
      <c r="Q22" s="28">
        <f>'WA Raw Data'!D187</f>
        <v>0</v>
      </c>
      <c r="R22" s="28">
        <v>0</v>
      </c>
    </row>
    <row r="23" spans="1:18" s="112" customFormat="1">
      <c r="A23" s="27" t="s">
        <v>128</v>
      </c>
      <c r="B23" s="28">
        <v>869706.73</v>
      </c>
      <c r="C23" s="28">
        <v>762272.35</v>
      </c>
      <c r="D23" s="28">
        <v>660877.85</v>
      </c>
      <c r="E23" s="28">
        <v>784767.19</v>
      </c>
      <c r="F23" s="28">
        <v>804102.48</v>
      </c>
      <c r="G23" s="28">
        <v>853111.39</v>
      </c>
      <c r="H23" s="28">
        <v>771456.42</v>
      </c>
      <c r="I23" s="28">
        <v>791495.07</v>
      </c>
      <c r="J23" s="28">
        <v>845606.09</v>
      </c>
      <c r="K23" s="28">
        <v>788033.07</v>
      </c>
      <c r="L23" s="28">
        <v>847117.48</v>
      </c>
      <c r="M23" s="28">
        <v>925227.4</v>
      </c>
      <c r="N23" s="28">
        <v>1111791.1299999999</v>
      </c>
      <c r="O23" s="28">
        <f>'WA Raw Data'!D164</f>
        <v>1293889.93</v>
      </c>
      <c r="P23" s="28">
        <f>'WA Raw Data'!D176</f>
        <v>1505110.96</v>
      </c>
      <c r="Q23" s="28">
        <f>'WA Raw Data'!D188</f>
        <v>0</v>
      </c>
      <c r="R23" s="28">
        <v>0</v>
      </c>
    </row>
    <row r="24" spans="1:18" s="112" customFormat="1">
      <c r="A24" s="27" t="s">
        <v>129</v>
      </c>
      <c r="B24" s="28">
        <v>924287.78</v>
      </c>
      <c r="C24" s="28">
        <v>845320.77</v>
      </c>
      <c r="D24" s="28">
        <v>734039.5</v>
      </c>
      <c r="E24" s="28">
        <v>760087.3</v>
      </c>
      <c r="F24" s="28">
        <v>779106.25</v>
      </c>
      <c r="G24" s="28">
        <v>818680.85</v>
      </c>
      <c r="H24" s="28">
        <v>718446.21</v>
      </c>
      <c r="I24" s="28">
        <v>786041.47</v>
      </c>
      <c r="J24" s="28">
        <v>809788.41</v>
      </c>
      <c r="K24" s="28">
        <v>825064.76</v>
      </c>
      <c r="L24" s="28">
        <v>847263.86</v>
      </c>
      <c r="M24" s="28">
        <v>915881.79</v>
      </c>
      <c r="N24" s="28">
        <v>1100770.8700000001</v>
      </c>
      <c r="O24" s="28">
        <f>'WA Raw Data'!D165</f>
        <v>1332767.8799999999</v>
      </c>
      <c r="P24" s="28">
        <f>'WA Raw Data'!D177</f>
        <v>1490145.68</v>
      </c>
      <c r="Q24" s="28">
        <f>'WA Raw Data'!D189</f>
        <v>0</v>
      </c>
      <c r="R24" s="28">
        <v>0</v>
      </c>
    </row>
    <row r="25" spans="1:18" s="112" customFormat="1">
      <c r="A25" s="27" t="s">
        <v>130</v>
      </c>
      <c r="B25" s="28">
        <v>797830.33</v>
      </c>
      <c r="C25" s="28">
        <v>797282.6</v>
      </c>
      <c r="D25" s="28">
        <v>810858.34</v>
      </c>
      <c r="E25" s="28">
        <v>791548.23</v>
      </c>
      <c r="F25" s="28">
        <v>846665.33</v>
      </c>
      <c r="G25" s="28">
        <v>894607.62</v>
      </c>
      <c r="H25" s="28">
        <v>744888.68</v>
      </c>
      <c r="I25" s="28">
        <v>811041.14</v>
      </c>
      <c r="J25" s="28">
        <v>839113.99</v>
      </c>
      <c r="K25" s="28">
        <v>815336.28</v>
      </c>
      <c r="L25" s="28">
        <v>877233.25</v>
      </c>
      <c r="M25" s="28">
        <v>1023277.44</v>
      </c>
      <c r="N25" s="28">
        <v>1147146.48</v>
      </c>
      <c r="O25" s="28">
        <f>'WA Raw Data'!D166</f>
        <v>1262706.3700000001</v>
      </c>
      <c r="P25" s="28">
        <f>'WA Raw Data'!D178</f>
        <v>1475297.1</v>
      </c>
      <c r="Q25" s="28">
        <f>'WA Raw Data'!D190</f>
        <v>0</v>
      </c>
      <c r="R25" s="28">
        <v>0</v>
      </c>
    </row>
    <row r="26" spans="1:18" s="112" customFormat="1">
      <c r="A26" s="27" t="s">
        <v>131</v>
      </c>
      <c r="B26" s="28">
        <v>993571.69</v>
      </c>
      <c r="C26" s="28">
        <v>799963.71</v>
      </c>
      <c r="D26" s="28">
        <v>872148.9</v>
      </c>
      <c r="E26" s="28">
        <v>799943.06</v>
      </c>
      <c r="F26" s="28">
        <v>870233.63</v>
      </c>
      <c r="G26" s="28">
        <v>884692.46</v>
      </c>
      <c r="H26" s="28">
        <v>761408.24</v>
      </c>
      <c r="I26" s="28">
        <v>829950.63</v>
      </c>
      <c r="J26" s="28">
        <v>838753.97</v>
      </c>
      <c r="K26" s="28">
        <v>846418.81</v>
      </c>
      <c r="L26" s="28">
        <v>868042.28</v>
      </c>
      <c r="M26" s="28">
        <v>989490.3</v>
      </c>
      <c r="N26" s="28">
        <v>1084309.22</v>
      </c>
      <c r="O26" s="28">
        <f>'WA Raw Data'!D167</f>
        <v>2361906.46</v>
      </c>
      <c r="P26" s="28">
        <f>'WA Raw Data'!D179</f>
        <v>1594764.48</v>
      </c>
      <c r="Q26" s="28">
        <f>'WA Raw Data'!D191</f>
        <v>0</v>
      </c>
      <c r="R26" s="28">
        <v>0</v>
      </c>
    </row>
    <row r="27" spans="1:18" s="112" customFormat="1">
      <c r="A27" s="27" t="s">
        <v>132</v>
      </c>
      <c r="B27" s="28">
        <v>908770.24</v>
      </c>
      <c r="C27" s="28">
        <v>782045.99</v>
      </c>
      <c r="D27" s="28">
        <v>734687.86</v>
      </c>
      <c r="E27" s="28">
        <v>768076.67</v>
      </c>
      <c r="F27" s="28">
        <v>791455.76</v>
      </c>
      <c r="G27" s="28">
        <v>769199.58</v>
      </c>
      <c r="H27" s="28">
        <v>744776.43</v>
      </c>
      <c r="I27" s="28">
        <v>816696.56</v>
      </c>
      <c r="J27" s="28">
        <v>817978.72</v>
      </c>
      <c r="K27" s="28">
        <v>819807.16</v>
      </c>
      <c r="L27" s="28">
        <v>856642.97</v>
      </c>
      <c r="M27" s="28">
        <v>928672.5</v>
      </c>
      <c r="N27" s="28">
        <v>1144046.94</v>
      </c>
      <c r="O27" s="28">
        <f>'WA Raw Data'!D168</f>
        <v>1234635.1100000001</v>
      </c>
      <c r="P27" s="28">
        <f>'WA Raw Data'!D180</f>
        <v>1511641.12</v>
      </c>
      <c r="Q27" s="28">
        <f>'WA Raw Data'!D192</f>
        <v>0</v>
      </c>
      <c r="R27" s="28">
        <v>0</v>
      </c>
    </row>
    <row r="28" spans="1:18" s="112" customFormat="1">
      <c r="A28" s="27" t="s">
        <v>133</v>
      </c>
      <c r="B28" s="28">
        <v>916042.69</v>
      </c>
      <c r="C28" s="28">
        <v>858436.56</v>
      </c>
      <c r="D28" s="28">
        <v>705727.6</v>
      </c>
      <c r="E28" s="28">
        <v>727731.69</v>
      </c>
      <c r="F28" s="28">
        <v>745485.77</v>
      </c>
      <c r="G28" s="28">
        <v>784229.74</v>
      </c>
      <c r="H28" s="28">
        <v>735935.48</v>
      </c>
      <c r="I28" s="28">
        <v>816820.08</v>
      </c>
      <c r="J28" s="28">
        <v>815671.49</v>
      </c>
      <c r="K28" s="28">
        <v>807878.37</v>
      </c>
      <c r="L28" s="28">
        <v>830845.61</v>
      </c>
      <c r="M28" s="28">
        <v>1110786.7</v>
      </c>
      <c r="N28" s="28">
        <v>1105965.05</v>
      </c>
      <c r="O28" s="28">
        <f>'WA Raw Data'!D169</f>
        <v>1239127.05</v>
      </c>
      <c r="P28" s="28">
        <f>'WA Raw Data'!D181</f>
        <v>1544412.55</v>
      </c>
      <c r="Q28" s="28">
        <f>'WA Raw Data'!D193</f>
        <v>0</v>
      </c>
      <c r="R28" s="28">
        <v>0</v>
      </c>
    </row>
    <row r="29" spans="1:18" s="112" customFormat="1">
      <c r="A29" s="27" t="s">
        <v>134</v>
      </c>
      <c r="B29" s="28">
        <v>851843.3</v>
      </c>
      <c r="C29" s="28">
        <v>691979.4</v>
      </c>
      <c r="D29" s="28">
        <v>728277.05</v>
      </c>
      <c r="E29" s="28">
        <v>679666.56</v>
      </c>
      <c r="F29" s="28">
        <v>743811.77</v>
      </c>
      <c r="G29" s="28">
        <v>771692.42</v>
      </c>
      <c r="H29" s="28">
        <v>748472.95</v>
      </c>
      <c r="I29" s="28">
        <v>793684.14</v>
      </c>
      <c r="J29" s="28">
        <v>779076.36</v>
      </c>
      <c r="K29" s="28">
        <v>784547.06</v>
      </c>
      <c r="L29" s="28">
        <v>852108.77</v>
      </c>
      <c r="M29" s="28">
        <v>1049134.43</v>
      </c>
      <c r="N29" s="28">
        <v>1154259.47</v>
      </c>
      <c r="O29" s="28">
        <f>'WA Raw Data'!D170</f>
        <v>1240314.43</v>
      </c>
      <c r="P29" s="28">
        <f>'WA Raw Data'!D182</f>
        <v>1578333.23</v>
      </c>
      <c r="Q29" s="28">
        <f>'WA Raw Data'!D194</f>
        <v>0</v>
      </c>
      <c r="R29" s="28">
        <v>0</v>
      </c>
    </row>
    <row r="30" spans="1:18" s="112" customFormat="1">
      <c r="C30" s="1"/>
      <c r="J30" s="29"/>
      <c r="K30" s="30"/>
      <c r="L30" s="29"/>
      <c r="M30" s="29"/>
    </row>
    <row r="31" spans="1:18" s="112" customFormat="1">
      <c r="A31" s="44" t="s">
        <v>83</v>
      </c>
      <c r="B31" s="48">
        <v>10574666.820000002</v>
      </c>
      <c r="C31" s="48">
        <v>9351601.379999999</v>
      </c>
      <c r="D31" s="48">
        <v>9154365.6000000015</v>
      </c>
      <c r="E31" s="48">
        <v>9094660.0199999996</v>
      </c>
      <c r="F31" s="48">
        <v>9419330.1799999997</v>
      </c>
      <c r="G31" s="48">
        <v>9718185.9299999997</v>
      </c>
      <c r="H31" s="48">
        <v>9292768.1699999981</v>
      </c>
      <c r="I31" s="48">
        <v>9729013.6400000006</v>
      </c>
      <c r="J31" s="48">
        <v>9793395.0499999989</v>
      </c>
      <c r="K31" s="48">
        <v>9648638.0800000001</v>
      </c>
      <c r="L31" s="48">
        <v>10244263.98</v>
      </c>
      <c r="M31" s="49">
        <v>11420749.509999998</v>
      </c>
      <c r="N31" s="49">
        <v>13396690.020000001</v>
      </c>
      <c r="O31" s="49">
        <v>15574276.93</v>
      </c>
      <c r="P31" s="49">
        <f t="shared" ref="P31:R31" si="0">SUM(P18:P29)</f>
        <v>17679920.190000001</v>
      </c>
      <c r="Q31" s="49">
        <f t="shared" si="0"/>
        <v>3155366.17</v>
      </c>
      <c r="R31" s="49">
        <f t="shared" si="0"/>
        <v>0</v>
      </c>
    </row>
    <row r="32" spans="1:18" s="112" customFormat="1">
      <c r="C32" s="1"/>
    </row>
    <row r="33" spans="1:18" s="112" customFormat="1" ht="18.75">
      <c r="A33" s="110" t="s">
        <v>249</v>
      </c>
      <c r="C33" s="111">
        <f>(C31-B31)/B31</f>
        <v>-0.1156599504096719</v>
      </c>
      <c r="D33" s="111">
        <f t="shared" ref="D33:R33" si="1">(D31-C31)/C31</f>
        <v>-2.1091123539741543E-2</v>
      </c>
      <c r="E33" s="111">
        <f t="shared" si="1"/>
        <v>-6.5220882154850713E-3</v>
      </c>
      <c r="F33" s="111">
        <f t="shared" si="1"/>
        <v>3.569898811896436E-2</v>
      </c>
      <c r="G33" s="111">
        <f t="shared" si="1"/>
        <v>3.1727919532384415E-2</v>
      </c>
      <c r="H33" s="111">
        <f t="shared" si="1"/>
        <v>-4.3775429186504733E-2</v>
      </c>
      <c r="I33" s="111">
        <f t="shared" si="1"/>
        <v>4.6944619947406119E-2</v>
      </c>
      <c r="J33" s="111">
        <f t="shared" si="1"/>
        <v>6.6174652829449915E-3</v>
      </c>
      <c r="K33" s="111">
        <f t="shared" si="1"/>
        <v>-1.4781081459590341E-2</v>
      </c>
      <c r="L33" s="111">
        <f t="shared" si="1"/>
        <v>6.1731603472062281E-2</v>
      </c>
      <c r="M33" s="111">
        <f t="shared" si="1"/>
        <v>0.11484334377724591</v>
      </c>
      <c r="N33" s="111">
        <f t="shared" si="1"/>
        <v>0.17301320795713729</v>
      </c>
      <c r="O33" s="342">
        <f t="shared" si="1"/>
        <v>0.16254663702370253</v>
      </c>
      <c r="P33" s="342">
        <f t="shared" si="1"/>
        <v>0.13520006543250812</v>
      </c>
      <c r="Q33" s="109">
        <f t="shared" si="1"/>
        <v>-0.82152825713632371</v>
      </c>
      <c r="R33" s="109">
        <f t="shared" si="1"/>
        <v>-1</v>
      </c>
    </row>
  </sheetData>
  <sortState xmlns:xlrd2="http://schemas.microsoft.com/office/spreadsheetml/2017/richdata2" ref="F29">
    <sortCondition descending="1" ref="F29"/>
  </sortState>
  <mergeCells count="4">
    <mergeCell ref="B9:B12"/>
    <mergeCell ref="D9:D12"/>
    <mergeCell ref="C9:C12"/>
    <mergeCell ref="E9:E1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9BBB-5010-4D3E-9EDC-9909917B23C7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" width="15.7109375" style="133" customWidth="1"/>
    <col min="2" max="10" width="15.7109375" style="113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43220</v>
      </c>
      <c r="B2" s="154" t="s">
        <v>213</v>
      </c>
      <c r="C2" s="154" t="s">
        <v>216</v>
      </c>
      <c r="D2" s="156">
        <v>1764.92</v>
      </c>
      <c r="E2" s="154" t="s">
        <v>217</v>
      </c>
      <c r="F2" s="156">
        <v>0</v>
      </c>
      <c r="G2" s="156">
        <v>760.9</v>
      </c>
      <c r="H2" s="156">
        <v>1021.85</v>
      </c>
      <c r="I2" s="156">
        <v>0</v>
      </c>
      <c r="J2" s="156">
        <v>17.829999999999998</v>
      </c>
    </row>
    <row r="3" spans="1:10">
      <c r="A3" s="146">
        <v>43220</v>
      </c>
      <c r="B3" s="154" t="s">
        <v>212</v>
      </c>
      <c r="C3" s="154" t="s">
        <v>216</v>
      </c>
      <c r="D3" s="156">
        <v>0.41</v>
      </c>
      <c r="E3" s="154" t="s">
        <v>217</v>
      </c>
      <c r="F3" s="156">
        <v>0</v>
      </c>
      <c r="G3" s="156">
        <v>0</v>
      </c>
      <c r="H3" s="156">
        <v>0.41</v>
      </c>
      <c r="I3" s="156">
        <v>0</v>
      </c>
      <c r="J3" s="156">
        <v>0</v>
      </c>
    </row>
    <row r="4" spans="1:10">
      <c r="A4" s="146">
        <v>43251</v>
      </c>
      <c r="B4" s="154" t="s">
        <v>213</v>
      </c>
      <c r="C4" s="154" t="s">
        <v>216</v>
      </c>
      <c r="D4" s="156">
        <v>3974776.95</v>
      </c>
      <c r="E4" s="154" t="s">
        <v>217</v>
      </c>
      <c r="F4" s="156">
        <v>3968235.15</v>
      </c>
      <c r="G4" s="156">
        <v>48704.82</v>
      </c>
      <c r="H4" s="156">
        <v>-2013.77</v>
      </c>
      <c r="I4" s="156">
        <v>0</v>
      </c>
      <c r="J4" s="156">
        <v>40149.25</v>
      </c>
    </row>
    <row r="5" spans="1:10">
      <c r="A5" s="146">
        <v>43251</v>
      </c>
      <c r="B5" s="154" t="s">
        <v>212</v>
      </c>
      <c r="C5" s="154" t="s">
        <v>216</v>
      </c>
      <c r="D5" s="156">
        <v>350621.24</v>
      </c>
      <c r="E5" s="154" t="s">
        <v>217</v>
      </c>
      <c r="F5" s="156">
        <v>351593.01</v>
      </c>
      <c r="G5" s="156">
        <v>2464.44</v>
      </c>
      <c r="H5" s="156">
        <v>105.42</v>
      </c>
      <c r="I5" s="156">
        <v>0</v>
      </c>
      <c r="J5" s="156">
        <v>3541.63</v>
      </c>
    </row>
    <row r="6" spans="1:10">
      <c r="A6" s="146">
        <v>43281</v>
      </c>
      <c r="B6" s="154" t="s">
        <v>213</v>
      </c>
      <c r="C6" s="154" t="s">
        <v>216</v>
      </c>
      <c r="D6" s="156">
        <v>4138494.55</v>
      </c>
      <c r="E6" s="154" t="s">
        <v>217</v>
      </c>
      <c r="F6" s="156">
        <v>4109394.86</v>
      </c>
      <c r="G6" s="156">
        <v>70488.679999999993</v>
      </c>
      <c r="H6" s="156">
        <v>413.98</v>
      </c>
      <c r="I6" s="156">
        <v>0</v>
      </c>
      <c r="J6" s="156">
        <v>41802.97</v>
      </c>
    </row>
    <row r="7" spans="1:10">
      <c r="A7" s="146">
        <v>43281</v>
      </c>
      <c r="B7" s="154" t="s">
        <v>212</v>
      </c>
      <c r="C7" s="154" t="s">
        <v>216</v>
      </c>
      <c r="D7" s="156">
        <v>358536.74</v>
      </c>
      <c r="E7" s="154" t="s">
        <v>217</v>
      </c>
      <c r="F7" s="156">
        <v>352807.67</v>
      </c>
      <c r="G7" s="156">
        <v>9338.7800000000007</v>
      </c>
      <c r="H7" s="156">
        <v>11.87</v>
      </c>
      <c r="I7" s="156">
        <v>0</v>
      </c>
      <c r="J7" s="156">
        <v>3621.58</v>
      </c>
    </row>
    <row r="8" spans="1:10">
      <c r="A8" s="146">
        <v>43312</v>
      </c>
      <c r="B8" s="154" t="s">
        <v>213</v>
      </c>
      <c r="C8" s="154" t="s">
        <v>216</v>
      </c>
      <c r="D8" s="156">
        <v>4191670.27</v>
      </c>
      <c r="E8" s="154" t="s">
        <v>217</v>
      </c>
      <c r="F8" s="156">
        <v>4185074.21</v>
      </c>
      <c r="G8" s="156">
        <v>48804.26</v>
      </c>
      <c r="H8" s="156">
        <v>131.9</v>
      </c>
      <c r="I8" s="156">
        <v>0</v>
      </c>
      <c r="J8" s="156">
        <v>42340.1</v>
      </c>
    </row>
    <row r="9" spans="1:10">
      <c r="A9" s="146">
        <v>43312</v>
      </c>
      <c r="B9" s="154" t="s">
        <v>212</v>
      </c>
      <c r="C9" s="154" t="s">
        <v>216</v>
      </c>
      <c r="D9" s="156">
        <v>362330.96</v>
      </c>
      <c r="E9" s="154" t="s">
        <v>217</v>
      </c>
      <c r="F9" s="156">
        <v>358459.58</v>
      </c>
      <c r="G9" s="156">
        <v>7531.13</v>
      </c>
      <c r="H9" s="156">
        <v>0.16</v>
      </c>
      <c r="I9" s="156">
        <v>0</v>
      </c>
      <c r="J9" s="156">
        <v>3659.91</v>
      </c>
    </row>
    <row r="10" spans="1:10">
      <c r="A10" s="146">
        <v>43343</v>
      </c>
      <c r="B10" s="154" t="s">
        <v>213</v>
      </c>
      <c r="C10" s="154" t="s">
        <v>216</v>
      </c>
      <c r="D10" s="156">
        <v>4249574.54</v>
      </c>
      <c r="E10" s="154" t="s">
        <v>217</v>
      </c>
      <c r="F10" s="156">
        <v>4248158.99</v>
      </c>
      <c r="G10" s="156">
        <v>38515.47</v>
      </c>
      <c r="H10" s="156">
        <v>5825.07</v>
      </c>
      <c r="I10" s="156">
        <v>0</v>
      </c>
      <c r="J10" s="156">
        <v>42924.99</v>
      </c>
    </row>
    <row r="11" spans="1:10">
      <c r="A11" s="146">
        <v>43343</v>
      </c>
      <c r="B11" s="154" t="s">
        <v>212</v>
      </c>
      <c r="C11" s="154" t="s">
        <v>216</v>
      </c>
      <c r="D11" s="156">
        <v>379900.65</v>
      </c>
      <c r="E11" s="154" t="s">
        <v>217</v>
      </c>
      <c r="F11" s="156">
        <v>379424.28</v>
      </c>
      <c r="G11" s="156">
        <v>3938.56</v>
      </c>
      <c r="H11" s="156">
        <v>375.19</v>
      </c>
      <c r="I11" s="156">
        <v>0</v>
      </c>
      <c r="J11" s="156">
        <v>3837.38</v>
      </c>
    </row>
    <row r="12" spans="1:10">
      <c r="A12" s="146">
        <v>43373</v>
      </c>
      <c r="B12" s="154" t="s">
        <v>213</v>
      </c>
      <c r="C12" s="154" t="s">
        <v>216</v>
      </c>
      <c r="D12" s="156">
        <v>4561447.5199999996</v>
      </c>
      <c r="E12" s="154" t="s">
        <v>217</v>
      </c>
      <c r="F12" s="156">
        <v>4549370.09</v>
      </c>
      <c r="G12" s="156">
        <v>57755.839999999997</v>
      </c>
      <c r="H12" s="156">
        <v>396.81</v>
      </c>
      <c r="I12" s="156">
        <v>0</v>
      </c>
      <c r="J12" s="156">
        <v>46075.22</v>
      </c>
    </row>
    <row r="13" spans="1:10">
      <c r="A13" s="146">
        <v>43373</v>
      </c>
      <c r="B13" s="154" t="s">
        <v>212</v>
      </c>
      <c r="C13" s="154" t="s">
        <v>216</v>
      </c>
      <c r="D13" s="156">
        <v>331019.83</v>
      </c>
      <c r="E13" s="154" t="s">
        <v>217</v>
      </c>
      <c r="F13" s="156">
        <v>328274.18</v>
      </c>
      <c r="G13" s="156">
        <v>6048.98</v>
      </c>
      <c r="H13" s="156">
        <v>40.299999999999997</v>
      </c>
      <c r="I13" s="156">
        <v>0</v>
      </c>
      <c r="J13" s="156">
        <v>3343.63</v>
      </c>
    </row>
    <row r="14" spans="1:10">
      <c r="A14" s="146">
        <v>43404</v>
      </c>
      <c r="B14" s="154" t="s">
        <v>213</v>
      </c>
      <c r="C14" s="154" t="s">
        <v>214</v>
      </c>
      <c r="D14" s="156">
        <v>998.91</v>
      </c>
      <c r="E14" s="154" t="s">
        <v>215</v>
      </c>
      <c r="F14" s="156">
        <v>998.86</v>
      </c>
      <c r="G14" s="156">
        <v>10.14</v>
      </c>
      <c r="H14" s="156">
        <v>0</v>
      </c>
      <c r="I14" s="156">
        <v>0</v>
      </c>
      <c r="J14" s="156">
        <v>10.09</v>
      </c>
    </row>
    <row r="15" spans="1:10">
      <c r="A15" s="146">
        <v>43404</v>
      </c>
      <c r="B15" s="154" t="s">
        <v>213</v>
      </c>
      <c r="C15" s="154" t="s">
        <v>216</v>
      </c>
      <c r="D15" s="156">
        <v>4481201.18</v>
      </c>
      <c r="E15" s="154" t="s">
        <v>217</v>
      </c>
      <c r="F15" s="156">
        <v>4478963.71</v>
      </c>
      <c r="G15" s="156">
        <v>42386.559999999998</v>
      </c>
      <c r="H15" s="156">
        <v>5115.5600000000004</v>
      </c>
      <c r="I15" s="156">
        <v>0</v>
      </c>
      <c r="J15" s="156">
        <v>45264.65</v>
      </c>
    </row>
    <row r="16" spans="1:10">
      <c r="A16" s="146">
        <v>43404</v>
      </c>
      <c r="B16" s="154" t="s">
        <v>212</v>
      </c>
      <c r="C16" s="154" t="s">
        <v>214</v>
      </c>
      <c r="D16" s="156">
        <v>38.270000000000003</v>
      </c>
      <c r="E16" s="154" t="s">
        <v>215</v>
      </c>
      <c r="F16" s="156">
        <v>36.409999999999997</v>
      </c>
      <c r="G16" s="156">
        <v>2.25</v>
      </c>
      <c r="H16" s="156">
        <v>0</v>
      </c>
      <c r="I16" s="156">
        <v>0</v>
      </c>
      <c r="J16" s="156">
        <v>0.39</v>
      </c>
    </row>
    <row r="17" spans="1:10">
      <c r="A17" s="146">
        <v>43404</v>
      </c>
      <c r="B17" s="154" t="s">
        <v>212</v>
      </c>
      <c r="C17" s="154" t="s">
        <v>216</v>
      </c>
      <c r="D17" s="156">
        <v>361368.1</v>
      </c>
      <c r="E17" s="154" t="s">
        <v>217</v>
      </c>
      <c r="F17" s="156">
        <v>350452.98</v>
      </c>
      <c r="G17" s="156">
        <v>14505.84</v>
      </c>
      <c r="H17" s="156">
        <v>59.46</v>
      </c>
      <c r="I17" s="156">
        <v>0</v>
      </c>
      <c r="J17" s="156">
        <v>3650.18</v>
      </c>
    </row>
    <row r="18" spans="1:10">
      <c r="A18" s="146">
        <v>43434</v>
      </c>
      <c r="B18" s="154" t="s">
        <v>213</v>
      </c>
      <c r="C18" s="154" t="s">
        <v>214</v>
      </c>
      <c r="D18" s="156">
        <v>4457996.67</v>
      </c>
      <c r="E18" s="154" t="s">
        <v>215</v>
      </c>
      <c r="F18" s="156">
        <v>4496439.1900000004</v>
      </c>
      <c r="G18" s="156">
        <v>6587.75</v>
      </c>
      <c r="H18" s="156">
        <v>0</v>
      </c>
      <c r="I18" s="156">
        <v>0</v>
      </c>
      <c r="J18" s="156">
        <v>45030.27</v>
      </c>
    </row>
    <row r="19" spans="1:10">
      <c r="A19" s="146">
        <v>43434</v>
      </c>
      <c r="B19" s="154" t="s">
        <v>213</v>
      </c>
      <c r="C19" s="154" t="s">
        <v>216</v>
      </c>
      <c r="D19" s="156">
        <v>178011.02</v>
      </c>
      <c r="E19" s="154" t="s">
        <v>217</v>
      </c>
      <c r="F19" s="156">
        <v>166145.81</v>
      </c>
      <c r="G19" s="156">
        <v>11951.14</v>
      </c>
      <c r="H19" s="156">
        <v>2036.5</v>
      </c>
      <c r="I19" s="156">
        <v>-324.33999999999997</v>
      </c>
      <c r="J19" s="156">
        <v>1798.09</v>
      </c>
    </row>
    <row r="20" spans="1:10">
      <c r="A20" s="146">
        <v>43434</v>
      </c>
      <c r="B20" s="154" t="s">
        <v>212</v>
      </c>
      <c r="C20" s="154" t="s">
        <v>214</v>
      </c>
      <c r="D20" s="156">
        <v>349700.1</v>
      </c>
      <c r="E20" s="154" t="s">
        <v>215</v>
      </c>
      <c r="F20" s="156">
        <v>352741.79</v>
      </c>
      <c r="G20" s="156">
        <v>490.63</v>
      </c>
      <c r="H20" s="156">
        <v>0</v>
      </c>
      <c r="I20" s="156">
        <v>0</v>
      </c>
      <c r="J20" s="156">
        <v>3532.32</v>
      </c>
    </row>
    <row r="21" spans="1:10">
      <c r="A21" s="146">
        <v>43434</v>
      </c>
      <c r="B21" s="154" t="s">
        <v>212</v>
      </c>
      <c r="C21" s="154" t="s">
        <v>216</v>
      </c>
      <c r="D21" s="156">
        <v>9216.39</v>
      </c>
      <c r="E21" s="154" t="s">
        <v>217</v>
      </c>
      <c r="F21" s="156">
        <v>9682.77</v>
      </c>
      <c r="G21" s="156">
        <v>-389.54</v>
      </c>
      <c r="H21" s="156">
        <v>16.25</v>
      </c>
      <c r="I21" s="156">
        <v>0</v>
      </c>
      <c r="J21" s="156">
        <v>93.09</v>
      </c>
    </row>
    <row r="22" spans="1:10">
      <c r="A22" s="146">
        <v>43465</v>
      </c>
      <c r="B22" s="154" t="s">
        <v>213</v>
      </c>
      <c r="C22" s="154" t="s">
        <v>214</v>
      </c>
      <c r="D22" s="156">
        <v>4472700.17</v>
      </c>
      <c r="E22" s="154" t="s">
        <v>215</v>
      </c>
      <c r="F22" s="156">
        <v>4470274.7699999996</v>
      </c>
      <c r="G22" s="156">
        <v>47604.19</v>
      </c>
      <c r="H22" s="156">
        <v>0</v>
      </c>
      <c r="I22" s="156">
        <v>0</v>
      </c>
      <c r="J22" s="156">
        <v>45178.79</v>
      </c>
    </row>
    <row r="23" spans="1:10">
      <c r="A23" s="146">
        <v>43465</v>
      </c>
      <c r="B23" s="154" t="s">
        <v>213</v>
      </c>
      <c r="C23" s="154" t="s">
        <v>216</v>
      </c>
      <c r="D23" s="156">
        <v>51400.46</v>
      </c>
      <c r="E23" s="154" t="s">
        <v>217</v>
      </c>
      <c r="F23" s="156">
        <v>44429.06</v>
      </c>
      <c r="G23" s="156">
        <v>3142.48</v>
      </c>
      <c r="H23" s="156">
        <v>4348.12</v>
      </c>
      <c r="I23" s="156">
        <v>0</v>
      </c>
      <c r="J23" s="156">
        <v>519.20000000000005</v>
      </c>
    </row>
    <row r="24" spans="1:10">
      <c r="A24" s="146">
        <v>43465</v>
      </c>
      <c r="B24" s="154" t="s">
        <v>212</v>
      </c>
      <c r="C24" s="154" t="s">
        <v>214</v>
      </c>
      <c r="D24" s="156">
        <v>369963.81</v>
      </c>
      <c r="E24" s="154" t="s">
        <v>215</v>
      </c>
      <c r="F24" s="156">
        <v>372447.31</v>
      </c>
      <c r="G24" s="156">
        <v>1253.51</v>
      </c>
      <c r="H24" s="156">
        <v>0</v>
      </c>
      <c r="I24" s="156">
        <v>0</v>
      </c>
      <c r="J24" s="156">
        <v>3737.01</v>
      </c>
    </row>
    <row r="25" spans="1:10">
      <c r="A25" s="146">
        <v>43465</v>
      </c>
      <c r="B25" s="154" t="s">
        <v>212</v>
      </c>
      <c r="C25" s="154" t="s">
        <v>216</v>
      </c>
      <c r="D25" s="156">
        <v>1608.37</v>
      </c>
      <c r="E25" s="154" t="s">
        <v>217</v>
      </c>
      <c r="F25" s="156">
        <v>2007.5</v>
      </c>
      <c r="G25" s="156">
        <v>-384.98</v>
      </c>
      <c r="H25" s="156">
        <v>2.1</v>
      </c>
      <c r="I25" s="156">
        <v>0</v>
      </c>
      <c r="J25" s="156">
        <v>16.25</v>
      </c>
    </row>
    <row r="26" spans="1:10">
      <c r="A26" s="146">
        <v>43496</v>
      </c>
      <c r="B26" s="154" t="s">
        <v>213</v>
      </c>
      <c r="C26" s="154" t="s">
        <v>214</v>
      </c>
      <c r="D26" s="156">
        <v>5202255.97</v>
      </c>
      <c r="E26" s="154" t="s">
        <v>215</v>
      </c>
      <c r="F26" s="156">
        <v>5208959.21</v>
      </c>
      <c r="G26" s="156">
        <v>45844.800000000003</v>
      </c>
      <c r="H26" s="156">
        <v>0</v>
      </c>
      <c r="I26" s="156">
        <v>0</v>
      </c>
      <c r="J26" s="156">
        <v>52548.04</v>
      </c>
    </row>
    <row r="27" spans="1:10">
      <c r="A27" s="146">
        <v>43496</v>
      </c>
      <c r="B27" s="154" t="s">
        <v>213</v>
      </c>
      <c r="C27" s="154" t="s">
        <v>216</v>
      </c>
      <c r="D27" s="156">
        <v>39571.96</v>
      </c>
      <c r="E27" s="154" t="s">
        <v>217</v>
      </c>
      <c r="F27" s="156">
        <v>28444.639999999999</v>
      </c>
      <c r="G27" s="156">
        <v>5938.43</v>
      </c>
      <c r="H27" s="156">
        <v>5588.61</v>
      </c>
      <c r="I27" s="156">
        <v>0</v>
      </c>
      <c r="J27" s="156">
        <v>399.72</v>
      </c>
    </row>
    <row r="28" spans="1:10">
      <c r="A28" s="146">
        <v>43496</v>
      </c>
      <c r="B28" s="154" t="s">
        <v>212</v>
      </c>
      <c r="C28" s="154" t="s">
        <v>214</v>
      </c>
      <c r="D28" s="156">
        <v>468513.28000000003</v>
      </c>
      <c r="E28" s="154" t="s">
        <v>215</v>
      </c>
      <c r="F28" s="156">
        <v>471907.45</v>
      </c>
      <c r="G28" s="156">
        <v>1338.29</v>
      </c>
      <c r="H28" s="156">
        <v>0</v>
      </c>
      <c r="I28" s="156">
        <v>0</v>
      </c>
      <c r="J28" s="156">
        <v>4732.46</v>
      </c>
    </row>
    <row r="29" spans="1:10">
      <c r="A29" s="146">
        <v>43496</v>
      </c>
      <c r="B29" s="154" t="s">
        <v>212</v>
      </c>
      <c r="C29" s="154" t="s">
        <v>216</v>
      </c>
      <c r="D29" s="156">
        <v>3375.78</v>
      </c>
      <c r="E29" s="154" t="s">
        <v>217</v>
      </c>
      <c r="F29" s="156">
        <v>3393.17</v>
      </c>
      <c r="G29" s="156">
        <v>16.71</v>
      </c>
      <c r="H29" s="156">
        <v>0</v>
      </c>
      <c r="I29" s="156">
        <v>0</v>
      </c>
      <c r="J29" s="156">
        <v>34.1</v>
      </c>
    </row>
    <row r="30" spans="1:10">
      <c r="A30" s="146">
        <v>43524</v>
      </c>
      <c r="B30" s="154" t="s">
        <v>213</v>
      </c>
      <c r="C30" s="154" t="s">
        <v>214</v>
      </c>
      <c r="D30" s="156">
        <v>4391315.21</v>
      </c>
      <c r="E30" s="154" t="s">
        <v>215</v>
      </c>
      <c r="F30" s="156">
        <v>4407700</v>
      </c>
      <c r="G30" s="156">
        <v>27971.93</v>
      </c>
      <c r="H30" s="156">
        <v>0</v>
      </c>
      <c r="I30" s="156">
        <v>0</v>
      </c>
      <c r="J30" s="156">
        <v>44356.72</v>
      </c>
    </row>
    <row r="31" spans="1:10">
      <c r="A31" s="146">
        <v>43524</v>
      </c>
      <c r="B31" s="154" t="s">
        <v>213</v>
      </c>
      <c r="C31" s="154" t="s">
        <v>216</v>
      </c>
      <c r="D31" s="156">
        <v>11230.68</v>
      </c>
      <c r="E31" s="154" t="s">
        <v>217</v>
      </c>
      <c r="F31" s="156">
        <v>7790.12</v>
      </c>
      <c r="G31" s="156">
        <v>3457.72</v>
      </c>
      <c r="H31" s="156">
        <v>96.28</v>
      </c>
      <c r="I31" s="156">
        <v>0</v>
      </c>
      <c r="J31" s="156">
        <v>113.44</v>
      </c>
    </row>
    <row r="32" spans="1:10">
      <c r="A32" s="146">
        <v>43524</v>
      </c>
      <c r="B32" s="154" t="s">
        <v>212</v>
      </c>
      <c r="C32" s="154" t="s">
        <v>214</v>
      </c>
      <c r="D32" s="156">
        <v>345194.1</v>
      </c>
      <c r="E32" s="154" t="s">
        <v>215</v>
      </c>
      <c r="F32" s="156">
        <v>346817.7</v>
      </c>
      <c r="G32" s="156">
        <v>1863.21</v>
      </c>
      <c r="H32" s="156">
        <v>0</v>
      </c>
      <c r="I32" s="156">
        <v>0</v>
      </c>
      <c r="J32" s="156">
        <v>3486.81</v>
      </c>
    </row>
    <row r="33" spans="1:10">
      <c r="A33" s="146">
        <v>43524</v>
      </c>
      <c r="B33" s="154" t="s">
        <v>212</v>
      </c>
      <c r="C33" s="154" t="s">
        <v>216</v>
      </c>
      <c r="D33" s="156">
        <v>424.87</v>
      </c>
      <c r="E33" s="154" t="s">
        <v>217</v>
      </c>
      <c r="F33" s="156">
        <v>167.27</v>
      </c>
      <c r="G33" s="156">
        <v>255.77</v>
      </c>
      <c r="H33" s="156">
        <v>6.12</v>
      </c>
      <c r="I33" s="156">
        <v>0</v>
      </c>
      <c r="J33" s="156">
        <v>4.29</v>
      </c>
    </row>
    <row r="34" spans="1:10">
      <c r="A34" s="146">
        <v>43555</v>
      </c>
      <c r="B34" s="154" t="s">
        <v>213</v>
      </c>
      <c r="C34" s="154" t="s">
        <v>214</v>
      </c>
      <c r="D34" s="156">
        <v>4617342.01</v>
      </c>
      <c r="E34" s="154" t="s">
        <v>215</v>
      </c>
      <c r="F34" s="156">
        <v>4636815.57</v>
      </c>
      <c r="G34" s="156">
        <v>27166.26</v>
      </c>
      <c r="H34" s="156">
        <v>0</v>
      </c>
      <c r="I34" s="156">
        <v>0</v>
      </c>
      <c r="J34" s="156">
        <v>46639.82</v>
      </c>
    </row>
    <row r="35" spans="1:10">
      <c r="A35" s="146">
        <v>43555</v>
      </c>
      <c r="B35" s="154" t="s">
        <v>213</v>
      </c>
      <c r="C35" s="154" t="s">
        <v>216</v>
      </c>
      <c r="D35" s="156">
        <v>8396.09</v>
      </c>
      <c r="E35" s="154" t="s">
        <v>217</v>
      </c>
      <c r="F35" s="156">
        <v>3810.68</v>
      </c>
      <c r="G35" s="156">
        <v>2816.12</v>
      </c>
      <c r="H35" s="156">
        <v>1854.1</v>
      </c>
      <c r="I35" s="156">
        <v>0</v>
      </c>
      <c r="J35" s="156">
        <v>84.81</v>
      </c>
    </row>
    <row r="36" spans="1:10">
      <c r="A36" s="146">
        <v>43555</v>
      </c>
      <c r="B36" s="154" t="s">
        <v>212</v>
      </c>
      <c r="C36" s="154" t="s">
        <v>214</v>
      </c>
      <c r="D36" s="156">
        <v>344750.12</v>
      </c>
      <c r="E36" s="154" t="s">
        <v>215</v>
      </c>
      <c r="F36" s="156">
        <v>344532.06</v>
      </c>
      <c r="G36" s="156">
        <v>3700.39</v>
      </c>
      <c r="H36" s="156">
        <v>0</v>
      </c>
      <c r="I36" s="156">
        <v>0</v>
      </c>
      <c r="J36" s="156">
        <v>3482.33</v>
      </c>
    </row>
    <row r="37" spans="1:10">
      <c r="A37" s="146">
        <v>43555</v>
      </c>
      <c r="B37" s="154" t="s">
        <v>212</v>
      </c>
      <c r="C37" s="154" t="s">
        <v>216</v>
      </c>
      <c r="D37" s="156">
        <v>191.47</v>
      </c>
      <c r="E37" s="154" t="s">
        <v>217</v>
      </c>
      <c r="F37" s="156">
        <v>113.97</v>
      </c>
      <c r="G37" s="156">
        <v>43.76</v>
      </c>
      <c r="H37" s="156">
        <v>35.68</v>
      </c>
      <c r="I37" s="156">
        <v>0</v>
      </c>
      <c r="J37" s="156">
        <v>1.94</v>
      </c>
    </row>
    <row r="38" spans="1:10">
      <c r="A38" s="146">
        <v>43585</v>
      </c>
      <c r="B38" s="154" t="s">
        <v>213</v>
      </c>
      <c r="C38" s="154" t="s">
        <v>214</v>
      </c>
      <c r="D38" s="156">
        <v>4751861.34</v>
      </c>
      <c r="E38" s="154" t="s">
        <v>215</v>
      </c>
      <c r="F38" s="156">
        <v>4761979.8099999996</v>
      </c>
      <c r="G38" s="156">
        <v>37880.129999999997</v>
      </c>
      <c r="H38" s="156">
        <v>0</v>
      </c>
      <c r="I38" s="156">
        <v>0</v>
      </c>
      <c r="J38" s="156">
        <v>47998.6</v>
      </c>
    </row>
    <row r="39" spans="1:10">
      <c r="A39" s="146">
        <v>43585</v>
      </c>
      <c r="B39" s="154" t="s">
        <v>213</v>
      </c>
      <c r="C39" s="154" t="s">
        <v>216</v>
      </c>
      <c r="D39" s="156">
        <v>11283.48</v>
      </c>
      <c r="E39" s="154" t="s">
        <v>217</v>
      </c>
      <c r="F39" s="156">
        <v>4712.3999999999996</v>
      </c>
      <c r="G39" s="156">
        <v>3706.55</v>
      </c>
      <c r="H39" s="156">
        <v>2978.5</v>
      </c>
      <c r="I39" s="156">
        <v>0</v>
      </c>
      <c r="J39" s="156">
        <v>113.97</v>
      </c>
    </row>
    <row r="40" spans="1:10">
      <c r="A40" s="146">
        <v>43585</v>
      </c>
      <c r="B40" s="154" t="s">
        <v>212</v>
      </c>
      <c r="C40" s="154" t="s">
        <v>214</v>
      </c>
      <c r="D40" s="156">
        <v>387411.75</v>
      </c>
      <c r="E40" s="154" t="s">
        <v>215</v>
      </c>
      <c r="F40" s="156">
        <v>385502.95</v>
      </c>
      <c r="G40" s="156">
        <v>5822.05</v>
      </c>
      <c r="H40" s="156">
        <v>0</v>
      </c>
      <c r="I40" s="156">
        <v>0</v>
      </c>
      <c r="J40" s="156">
        <v>3913.25</v>
      </c>
    </row>
    <row r="41" spans="1:10">
      <c r="A41" s="146">
        <v>43585</v>
      </c>
      <c r="B41" s="154" t="s">
        <v>212</v>
      </c>
      <c r="C41" s="154" t="s">
        <v>216</v>
      </c>
      <c r="D41" s="156">
        <v>2482.11</v>
      </c>
      <c r="E41" s="154" t="s">
        <v>217</v>
      </c>
      <c r="F41" s="156">
        <v>2221.06</v>
      </c>
      <c r="G41" s="156">
        <v>107.94</v>
      </c>
      <c r="H41" s="156">
        <v>178.18</v>
      </c>
      <c r="I41" s="156">
        <v>0</v>
      </c>
      <c r="J41" s="156">
        <v>25.07</v>
      </c>
    </row>
    <row r="42" spans="1:10">
      <c r="A42" s="146">
        <v>43616</v>
      </c>
      <c r="B42" s="154" t="s">
        <v>213</v>
      </c>
      <c r="C42" s="154" t="s">
        <v>214</v>
      </c>
      <c r="D42" s="156">
        <v>4784606.3</v>
      </c>
      <c r="E42" s="154" t="s">
        <v>215</v>
      </c>
      <c r="F42" s="156">
        <v>4759729.34</v>
      </c>
      <c r="G42" s="156">
        <v>73206.12</v>
      </c>
      <c r="H42" s="156">
        <v>0.2</v>
      </c>
      <c r="I42" s="156">
        <v>0</v>
      </c>
      <c r="J42" s="156">
        <v>48329.36</v>
      </c>
    </row>
    <row r="43" spans="1:10">
      <c r="A43" s="146">
        <v>43616</v>
      </c>
      <c r="B43" s="154" t="s">
        <v>213</v>
      </c>
      <c r="C43" s="154" t="s">
        <v>216</v>
      </c>
      <c r="D43" s="156">
        <v>20455.009999999998</v>
      </c>
      <c r="E43" s="154" t="s">
        <v>217</v>
      </c>
      <c r="F43" s="156">
        <v>12914.67</v>
      </c>
      <c r="G43" s="156">
        <v>2405.0100000000002</v>
      </c>
      <c r="H43" s="156">
        <v>5341.95</v>
      </c>
      <c r="I43" s="156">
        <v>0</v>
      </c>
      <c r="J43" s="156">
        <v>206.62</v>
      </c>
    </row>
    <row r="44" spans="1:10">
      <c r="A44" s="146">
        <v>43616</v>
      </c>
      <c r="B44" s="154" t="s">
        <v>212</v>
      </c>
      <c r="C44" s="154" t="s">
        <v>214</v>
      </c>
      <c r="D44" s="156">
        <v>387346.7</v>
      </c>
      <c r="E44" s="154" t="s">
        <v>215</v>
      </c>
      <c r="F44" s="156">
        <v>387242.43</v>
      </c>
      <c r="G44" s="156">
        <v>4016.86</v>
      </c>
      <c r="H44" s="156">
        <v>0</v>
      </c>
      <c r="I44" s="156">
        <v>0</v>
      </c>
      <c r="J44" s="156">
        <v>3912.59</v>
      </c>
    </row>
    <row r="45" spans="1:10">
      <c r="A45" s="146">
        <v>43646</v>
      </c>
      <c r="B45" s="154" t="s">
        <v>213</v>
      </c>
      <c r="C45" s="154" t="s">
        <v>214</v>
      </c>
      <c r="D45" s="156">
        <v>4613905.5599999996</v>
      </c>
      <c r="E45" s="154" t="s">
        <v>215</v>
      </c>
      <c r="F45" s="156">
        <v>4609204.7</v>
      </c>
      <c r="G45" s="156">
        <v>51304.87</v>
      </c>
      <c r="H45" s="156">
        <v>1.1000000000000001</v>
      </c>
      <c r="I45" s="156">
        <v>0</v>
      </c>
      <c r="J45" s="156">
        <v>46605.11</v>
      </c>
    </row>
    <row r="46" spans="1:10">
      <c r="A46" s="146">
        <v>43646</v>
      </c>
      <c r="B46" s="154" t="s">
        <v>212</v>
      </c>
      <c r="C46" s="154" t="s">
        <v>214</v>
      </c>
      <c r="D46" s="156">
        <v>378015.66</v>
      </c>
      <c r="E46" s="154" t="s">
        <v>215</v>
      </c>
      <c r="F46" s="156">
        <v>375418.14</v>
      </c>
      <c r="G46" s="156">
        <v>6383.31</v>
      </c>
      <c r="H46" s="156">
        <v>32.549999999999997</v>
      </c>
      <c r="I46" s="156">
        <v>0</v>
      </c>
      <c r="J46" s="156">
        <v>3818.34</v>
      </c>
    </row>
    <row r="47" spans="1:10">
      <c r="A47" s="146">
        <v>43677</v>
      </c>
      <c r="B47" s="154" t="s">
        <v>213</v>
      </c>
      <c r="C47" s="154" t="s">
        <v>214</v>
      </c>
      <c r="D47" s="156">
        <v>4606877</v>
      </c>
      <c r="E47" s="154" t="s">
        <v>215</v>
      </c>
      <c r="F47" s="156">
        <v>4593181.29</v>
      </c>
      <c r="G47" s="156">
        <v>59886.67</v>
      </c>
      <c r="H47" s="156">
        <v>343.15</v>
      </c>
      <c r="I47" s="156">
        <v>0</v>
      </c>
      <c r="J47" s="156">
        <v>46534.11</v>
      </c>
    </row>
    <row r="48" spans="1:10">
      <c r="A48" s="146">
        <v>43677</v>
      </c>
      <c r="B48" s="154" t="s">
        <v>212</v>
      </c>
      <c r="C48" s="154" t="s">
        <v>214</v>
      </c>
      <c r="D48" s="156">
        <v>393516.09</v>
      </c>
      <c r="E48" s="154" t="s">
        <v>215</v>
      </c>
      <c r="F48" s="156">
        <v>394472.15</v>
      </c>
      <c r="G48" s="156">
        <v>3051.4</v>
      </c>
      <c r="H48" s="156">
        <v>-32.549999999999997</v>
      </c>
      <c r="I48" s="156">
        <v>0</v>
      </c>
      <c r="J48" s="156">
        <v>3974.91</v>
      </c>
    </row>
    <row r="49" spans="1:10">
      <c r="A49" s="146">
        <v>43708</v>
      </c>
      <c r="B49" s="154" t="s">
        <v>213</v>
      </c>
      <c r="C49" s="154" t="s">
        <v>214</v>
      </c>
      <c r="D49" s="156">
        <v>4578584.26</v>
      </c>
      <c r="E49" s="154" t="s">
        <v>215</v>
      </c>
      <c r="F49" s="156">
        <v>4576240.26</v>
      </c>
      <c r="G49" s="156">
        <v>48304.31</v>
      </c>
      <c r="H49" s="156">
        <v>288.01</v>
      </c>
      <c r="I49" s="156">
        <v>0</v>
      </c>
      <c r="J49" s="156">
        <v>46248.32</v>
      </c>
    </row>
    <row r="50" spans="1:10">
      <c r="A50" s="146">
        <v>43708</v>
      </c>
      <c r="B50" s="154" t="s">
        <v>212</v>
      </c>
      <c r="C50" s="154" t="s">
        <v>214</v>
      </c>
      <c r="D50" s="156">
        <v>378944.37</v>
      </c>
      <c r="E50" s="154" t="s">
        <v>215</v>
      </c>
      <c r="F50" s="156">
        <v>378329.53</v>
      </c>
      <c r="G50" s="156">
        <v>4442.5600000000004</v>
      </c>
      <c r="H50" s="156">
        <v>0</v>
      </c>
      <c r="I50" s="156">
        <v>0</v>
      </c>
      <c r="J50" s="156">
        <v>3827.72</v>
      </c>
    </row>
    <row r="51" spans="1:10">
      <c r="A51" s="146">
        <v>43738</v>
      </c>
      <c r="B51" s="154" t="s">
        <v>213</v>
      </c>
      <c r="C51" s="154" t="s">
        <v>214</v>
      </c>
      <c r="D51" s="156">
        <v>4630679.09</v>
      </c>
      <c r="E51" s="154" t="s">
        <v>215</v>
      </c>
      <c r="F51" s="156">
        <v>4636038.79</v>
      </c>
      <c r="G51" s="156">
        <v>39721.21</v>
      </c>
      <c r="H51" s="156">
        <v>1693.64</v>
      </c>
      <c r="I51" s="156">
        <v>0</v>
      </c>
      <c r="J51" s="156">
        <v>46774.55</v>
      </c>
    </row>
    <row r="52" spans="1:10">
      <c r="A52" s="146">
        <v>43738</v>
      </c>
      <c r="B52" s="154" t="s">
        <v>213</v>
      </c>
      <c r="C52" s="154" t="s">
        <v>216</v>
      </c>
      <c r="D52" s="156">
        <v>2625.55</v>
      </c>
      <c r="E52" s="154" t="s">
        <v>217</v>
      </c>
      <c r="F52" s="156">
        <v>-19480</v>
      </c>
      <c r="G52" s="156">
        <v>8741.24</v>
      </c>
      <c r="H52" s="156">
        <v>13390.83</v>
      </c>
      <c r="I52" s="156">
        <v>0</v>
      </c>
      <c r="J52" s="156">
        <v>26.52</v>
      </c>
    </row>
    <row r="53" spans="1:10">
      <c r="A53" s="146">
        <v>43738</v>
      </c>
      <c r="B53" s="154" t="s">
        <v>212</v>
      </c>
      <c r="C53" s="154" t="s">
        <v>214</v>
      </c>
      <c r="D53" s="156">
        <v>385785.04</v>
      </c>
      <c r="E53" s="154" t="s">
        <v>215</v>
      </c>
      <c r="F53" s="156">
        <v>388322.36</v>
      </c>
      <c r="G53" s="156">
        <v>1102.3699999999999</v>
      </c>
      <c r="H53" s="156">
        <v>257.13</v>
      </c>
      <c r="I53" s="156">
        <v>0</v>
      </c>
      <c r="J53" s="156">
        <v>3896.82</v>
      </c>
    </row>
    <row r="54" spans="1:10">
      <c r="A54" s="146">
        <v>43769</v>
      </c>
      <c r="B54" s="154" t="s">
        <v>213</v>
      </c>
      <c r="C54" s="154" t="s">
        <v>214</v>
      </c>
      <c r="D54" s="156">
        <v>5001190.95</v>
      </c>
      <c r="E54" s="154" t="s">
        <v>215</v>
      </c>
      <c r="F54" s="156">
        <v>5001769.54</v>
      </c>
      <c r="G54" s="156">
        <v>48224.36</v>
      </c>
      <c r="H54" s="156">
        <v>1714.13</v>
      </c>
      <c r="I54" s="156">
        <v>0</v>
      </c>
      <c r="J54" s="156">
        <v>50517.08</v>
      </c>
    </row>
    <row r="55" spans="1:10">
      <c r="A55" s="146">
        <v>43769</v>
      </c>
      <c r="B55" s="154" t="s">
        <v>213</v>
      </c>
      <c r="C55" s="154" t="s">
        <v>216</v>
      </c>
      <c r="D55" s="156">
        <v>14944.42</v>
      </c>
      <c r="E55" s="154" t="s">
        <v>217</v>
      </c>
      <c r="F55" s="156">
        <v>5099.7</v>
      </c>
      <c r="G55" s="156">
        <v>1711.36</v>
      </c>
      <c r="H55" s="156">
        <v>8284.31</v>
      </c>
      <c r="I55" s="156">
        <v>0</v>
      </c>
      <c r="J55" s="156">
        <v>150.94999999999999</v>
      </c>
    </row>
    <row r="56" spans="1:10">
      <c r="A56" s="146">
        <v>43769</v>
      </c>
      <c r="B56" s="154" t="s">
        <v>212</v>
      </c>
      <c r="C56" s="154" t="s">
        <v>214</v>
      </c>
      <c r="D56" s="156">
        <v>418894.76</v>
      </c>
      <c r="E56" s="154" t="s">
        <v>215</v>
      </c>
      <c r="F56" s="156">
        <v>419321.46</v>
      </c>
      <c r="G56" s="156">
        <v>3758.95</v>
      </c>
      <c r="H56" s="156">
        <v>45.61</v>
      </c>
      <c r="I56" s="156">
        <v>0</v>
      </c>
      <c r="J56" s="156">
        <v>4231.26</v>
      </c>
    </row>
    <row r="57" spans="1:10">
      <c r="A57" s="146">
        <v>43769</v>
      </c>
      <c r="B57" s="154" t="s">
        <v>212</v>
      </c>
      <c r="C57" s="154" t="s">
        <v>216</v>
      </c>
      <c r="D57" s="156">
        <v>3252.61</v>
      </c>
      <c r="E57" s="154" t="s">
        <v>217</v>
      </c>
      <c r="F57" s="156">
        <v>197.71</v>
      </c>
      <c r="G57" s="156">
        <v>43.9</v>
      </c>
      <c r="H57" s="156">
        <v>3043.86</v>
      </c>
      <c r="I57" s="156">
        <v>0</v>
      </c>
      <c r="J57" s="156">
        <v>32.86</v>
      </c>
    </row>
    <row r="58" spans="1:10">
      <c r="A58" s="146">
        <v>43799</v>
      </c>
      <c r="B58" s="154" t="s">
        <v>213</v>
      </c>
      <c r="C58" s="154" t="s">
        <v>214</v>
      </c>
      <c r="D58" s="156">
        <v>5075828.18</v>
      </c>
      <c r="E58" s="154" t="s">
        <v>215</v>
      </c>
      <c r="F58" s="156">
        <v>5089599.7699999996</v>
      </c>
      <c r="G58" s="156">
        <v>35998.6</v>
      </c>
      <c r="H58" s="156">
        <v>1500.8</v>
      </c>
      <c r="I58" s="156">
        <v>0</v>
      </c>
      <c r="J58" s="156">
        <v>51270.99</v>
      </c>
    </row>
    <row r="59" spans="1:10">
      <c r="A59" s="146">
        <v>43799</v>
      </c>
      <c r="B59" s="154" t="s">
        <v>213</v>
      </c>
      <c r="C59" s="154" t="s">
        <v>216</v>
      </c>
      <c r="D59" s="156">
        <v>10120.91</v>
      </c>
      <c r="E59" s="154" t="s">
        <v>217</v>
      </c>
      <c r="F59" s="156">
        <v>4074.78</v>
      </c>
      <c r="G59" s="156">
        <v>964.96</v>
      </c>
      <c r="H59" s="156">
        <v>5183.3999999999996</v>
      </c>
      <c r="I59" s="156">
        <v>0</v>
      </c>
      <c r="J59" s="156">
        <v>102.23</v>
      </c>
    </row>
    <row r="60" spans="1:10">
      <c r="A60" s="146">
        <v>43799</v>
      </c>
      <c r="B60" s="154" t="s">
        <v>212</v>
      </c>
      <c r="C60" s="154" t="s">
        <v>214</v>
      </c>
      <c r="D60" s="156">
        <v>451666.62</v>
      </c>
      <c r="E60" s="154" t="s">
        <v>215</v>
      </c>
      <c r="F60" s="156">
        <v>453056.2</v>
      </c>
      <c r="G60" s="156">
        <v>3166.84</v>
      </c>
      <c r="H60" s="156">
        <v>5.87</v>
      </c>
      <c r="I60" s="156">
        <v>0</v>
      </c>
      <c r="J60" s="156">
        <v>4562.29</v>
      </c>
    </row>
    <row r="61" spans="1:10">
      <c r="A61" s="146">
        <v>43799</v>
      </c>
      <c r="B61" s="154" t="s">
        <v>212</v>
      </c>
      <c r="C61" s="154" t="s">
        <v>216</v>
      </c>
      <c r="D61" s="156">
        <v>261.98</v>
      </c>
      <c r="E61" s="154" t="s">
        <v>217</v>
      </c>
      <c r="F61" s="156">
        <v>272.23</v>
      </c>
      <c r="G61" s="156">
        <v>-12.26</v>
      </c>
      <c r="H61" s="156">
        <v>4.66</v>
      </c>
      <c r="I61" s="156">
        <v>0</v>
      </c>
      <c r="J61" s="156">
        <v>2.65</v>
      </c>
    </row>
    <row r="62" spans="1:10">
      <c r="A62" s="146">
        <v>43830</v>
      </c>
      <c r="B62" s="154" t="s">
        <v>213</v>
      </c>
      <c r="C62" s="154" t="s">
        <v>214</v>
      </c>
      <c r="D62" s="156">
        <v>4802094.72</v>
      </c>
      <c r="E62" s="154" t="s">
        <v>215</v>
      </c>
      <c r="F62" s="156">
        <v>4803583.12</v>
      </c>
      <c r="G62" s="156">
        <v>45935.23</v>
      </c>
      <c r="H62" s="156">
        <v>1082.3800000000001</v>
      </c>
      <c r="I62" s="156">
        <v>0</v>
      </c>
      <c r="J62" s="156">
        <v>48506.01</v>
      </c>
    </row>
    <row r="63" spans="1:10">
      <c r="A63" s="146">
        <v>43830</v>
      </c>
      <c r="B63" s="154" t="s">
        <v>213</v>
      </c>
      <c r="C63" s="154" t="s">
        <v>216</v>
      </c>
      <c r="D63" s="156">
        <v>6441.48</v>
      </c>
      <c r="E63" s="154" t="s">
        <v>217</v>
      </c>
      <c r="F63" s="156">
        <v>1229.53</v>
      </c>
      <c r="G63" s="156">
        <v>980.59</v>
      </c>
      <c r="H63" s="156">
        <v>4296.42</v>
      </c>
      <c r="I63" s="156">
        <v>0</v>
      </c>
      <c r="J63" s="156">
        <v>65.06</v>
      </c>
    </row>
    <row r="64" spans="1:10">
      <c r="A64" s="146">
        <v>43830</v>
      </c>
      <c r="B64" s="154" t="s">
        <v>212</v>
      </c>
      <c r="C64" s="154" t="s">
        <v>214</v>
      </c>
      <c r="D64" s="156">
        <v>416501.7</v>
      </c>
      <c r="E64" s="154" t="s">
        <v>215</v>
      </c>
      <c r="F64" s="156">
        <v>416156.3</v>
      </c>
      <c r="G64" s="156">
        <v>4434.18</v>
      </c>
      <c r="H64" s="156">
        <v>118.31</v>
      </c>
      <c r="I64" s="156">
        <v>0</v>
      </c>
      <c r="J64" s="156">
        <v>4207.09</v>
      </c>
    </row>
    <row r="65" spans="1:10">
      <c r="A65" s="146">
        <v>43830</v>
      </c>
      <c r="B65" s="154" t="s">
        <v>212</v>
      </c>
      <c r="C65" s="154" t="s">
        <v>216</v>
      </c>
      <c r="D65" s="156">
        <v>1478.01</v>
      </c>
      <c r="E65" s="154" t="s">
        <v>217</v>
      </c>
      <c r="F65" s="156">
        <v>96.98</v>
      </c>
      <c r="G65" s="156">
        <v>31.09</v>
      </c>
      <c r="H65" s="156">
        <v>1364.87</v>
      </c>
      <c r="I65" s="156">
        <v>0</v>
      </c>
      <c r="J65" s="156">
        <v>14.93</v>
      </c>
    </row>
    <row r="66" spans="1:10">
      <c r="A66" s="146">
        <v>43861</v>
      </c>
      <c r="B66" s="154" t="s">
        <v>213</v>
      </c>
      <c r="C66" s="154" t="s">
        <v>214</v>
      </c>
      <c r="D66" s="156">
        <v>5788159.0499999998</v>
      </c>
      <c r="E66" s="154" t="s">
        <v>215</v>
      </c>
      <c r="F66" s="156">
        <v>5800843.2699999996</v>
      </c>
      <c r="G66" s="156">
        <v>48365.5</v>
      </c>
      <c r="H66" s="156">
        <v>-2583.4699999999998</v>
      </c>
      <c r="I66" s="156">
        <v>0</v>
      </c>
      <c r="J66" s="156">
        <v>58466.25</v>
      </c>
    </row>
    <row r="67" spans="1:10">
      <c r="A67" s="146">
        <v>43861</v>
      </c>
      <c r="B67" s="154" t="s">
        <v>213</v>
      </c>
      <c r="C67" s="154" t="s">
        <v>216</v>
      </c>
      <c r="D67" s="156">
        <v>29.59</v>
      </c>
      <c r="E67" s="154" t="s">
        <v>217</v>
      </c>
      <c r="F67" s="156">
        <v>442.59</v>
      </c>
      <c r="G67" s="156">
        <v>1151.43</v>
      </c>
      <c r="H67" s="156">
        <v>-1564.14</v>
      </c>
      <c r="I67" s="156">
        <v>0</v>
      </c>
      <c r="J67" s="156">
        <v>0.28999999999999998</v>
      </c>
    </row>
    <row r="68" spans="1:10">
      <c r="A68" s="146">
        <v>43861</v>
      </c>
      <c r="B68" s="154" t="s">
        <v>212</v>
      </c>
      <c r="C68" s="154" t="s">
        <v>214</v>
      </c>
      <c r="D68" s="156">
        <v>520788.36</v>
      </c>
      <c r="E68" s="154" t="s">
        <v>215</v>
      </c>
      <c r="F68" s="156">
        <v>522293.85</v>
      </c>
      <c r="G68" s="156">
        <v>3136.23</v>
      </c>
      <c r="H68" s="156">
        <v>618.77</v>
      </c>
      <c r="I68" s="156">
        <v>0</v>
      </c>
      <c r="J68" s="156">
        <v>5260.49</v>
      </c>
    </row>
    <row r="69" spans="1:10">
      <c r="A69" s="146">
        <v>43861</v>
      </c>
      <c r="B69" s="154" t="s">
        <v>212</v>
      </c>
      <c r="C69" s="154" t="s">
        <v>216</v>
      </c>
      <c r="D69" s="156">
        <v>2080.42</v>
      </c>
      <c r="E69" s="154" t="s">
        <v>217</v>
      </c>
      <c r="F69" s="156">
        <v>107.71</v>
      </c>
      <c r="G69" s="156">
        <v>14.29</v>
      </c>
      <c r="H69" s="156">
        <v>1979.44</v>
      </c>
      <c r="I69" s="156">
        <v>0</v>
      </c>
      <c r="J69" s="156">
        <v>21.02</v>
      </c>
    </row>
    <row r="70" spans="1:10">
      <c r="A70" s="146">
        <v>43890</v>
      </c>
      <c r="B70" s="154" t="s">
        <v>213</v>
      </c>
      <c r="C70" s="154" t="s">
        <v>214</v>
      </c>
      <c r="D70" s="156">
        <v>4641688.47</v>
      </c>
      <c r="E70" s="154" t="s">
        <v>215</v>
      </c>
      <c r="F70" s="156">
        <v>4632457.8499999996</v>
      </c>
      <c r="G70" s="156">
        <v>31778.6</v>
      </c>
      <c r="H70" s="156">
        <v>24337.75</v>
      </c>
      <c r="I70" s="156">
        <v>0</v>
      </c>
      <c r="J70" s="156">
        <v>46885.73</v>
      </c>
    </row>
    <row r="71" spans="1:10">
      <c r="A71" s="146">
        <v>43890</v>
      </c>
      <c r="B71" s="154" t="s">
        <v>213</v>
      </c>
      <c r="C71" s="154" t="s">
        <v>216</v>
      </c>
      <c r="D71" s="156">
        <v>51179.839999999997</v>
      </c>
      <c r="E71" s="154" t="s">
        <v>217</v>
      </c>
      <c r="F71" s="156">
        <v>9109.33</v>
      </c>
      <c r="G71" s="156">
        <v>454.19</v>
      </c>
      <c r="H71" s="156">
        <v>42133.29</v>
      </c>
      <c r="I71" s="156">
        <v>0</v>
      </c>
      <c r="J71" s="156">
        <v>516.97</v>
      </c>
    </row>
    <row r="72" spans="1:10">
      <c r="A72" s="146">
        <v>43890</v>
      </c>
      <c r="B72" s="154" t="s">
        <v>212</v>
      </c>
      <c r="C72" s="154" t="s">
        <v>214</v>
      </c>
      <c r="D72" s="156">
        <v>397202.63</v>
      </c>
      <c r="E72" s="154" t="s">
        <v>215</v>
      </c>
      <c r="F72" s="156">
        <v>397284.95</v>
      </c>
      <c r="G72" s="156">
        <v>2432.69</v>
      </c>
      <c r="H72" s="156">
        <v>1497.14</v>
      </c>
      <c r="I72" s="156">
        <v>0</v>
      </c>
      <c r="J72" s="156">
        <v>4012.15</v>
      </c>
    </row>
    <row r="73" spans="1:10">
      <c r="A73" s="146">
        <v>43890</v>
      </c>
      <c r="B73" s="154" t="s">
        <v>212</v>
      </c>
      <c r="C73" s="154" t="s">
        <v>216</v>
      </c>
      <c r="D73" s="156">
        <v>5935.39</v>
      </c>
      <c r="E73" s="154" t="s">
        <v>217</v>
      </c>
      <c r="F73" s="156">
        <v>170.9</v>
      </c>
      <c r="G73" s="156">
        <v>277.08</v>
      </c>
      <c r="H73" s="156">
        <v>5547.36</v>
      </c>
      <c r="I73" s="156">
        <v>0</v>
      </c>
      <c r="J73" s="156">
        <v>59.95</v>
      </c>
    </row>
    <row r="74" spans="1:10">
      <c r="A74" s="146">
        <v>43921</v>
      </c>
      <c r="B74" s="154" t="s">
        <v>213</v>
      </c>
      <c r="C74" s="154" t="s">
        <v>214</v>
      </c>
      <c r="D74" s="156">
        <v>4225965.92</v>
      </c>
      <c r="E74" s="154" t="s">
        <v>215</v>
      </c>
      <c r="F74" s="156">
        <v>4215157.71</v>
      </c>
      <c r="G74" s="156">
        <v>52737.09</v>
      </c>
      <c r="H74" s="156">
        <v>757.64</v>
      </c>
      <c r="I74" s="156">
        <v>0</v>
      </c>
      <c r="J74" s="156">
        <v>42686.52</v>
      </c>
    </row>
    <row r="75" spans="1:10">
      <c r="A75" s="146">
        <v>43921</v>
      </c>
      <c r="B75" s="154" t="s">
        <v>213</v>
      </c>
      <c r="C75" s="154" t="s">
        <v>216</v>
      </c>
      <c r="D75" s="156">
        <v>20155.439999999999</v>
      </c>
      <c r="E75" s="154" t="s">
        <v>217</v>
      </c>
      <c r="F75" s="156">
        <v>6528.43</v>
      </c>
      <c r="G75" s="156">
        <v>1200.93</v>
      </c>
      <c r="H75" s="156">
        <v>12629.67</v>
      </c>
      <c r="I75" s="156">
        <v>0</v>
      </c>
      <c r="J75" s="156">
        <v>203.59</v>
      </c>
    </row>
    <row r="76" spans="1:10">
      <c r="A76" s="146">
        <v>43921</v>
      </c>
      <c r="B76" s="154" t="s">
        <v>212</v>
      </c>
      <c r="C76" s="154" t="s">
        <v>214</v>
      </c>
      <c r="D76" s="156">
        <v>363748</v>
      </c>
      <c r="E76" s="154" t="s">
        <v>215</v>
      </c>
      <c r="F76" s="156">
        <v>365329.17</v>
      </c>
      <c r="G76" s="156">
        <v>2117.31</v>
      </c>
      <c r="H76" s="156">
        <v>-24.26</v>
      </c>
      <c r="I76" s="156">
        <v>0</v>
      </c>
      <c r="J76" s="156">
        <v>3674.22</v>
      </c>
    </row>
    <row r="77" spans="1:10">
      <c r="A77" s="146">
        <v>43921</v>
      </c>
      <c r="B77" s="154" t="s">
        <v>212</v>
      </c>
      <c r="C77" s="154" t="s">
        <v>216</v>
      </c>
      <c r="D77" s="156">
        <v>422.49</v>
      </c>
      <c r="E77" s="154" t="s">
        <v>217</v>
      </c>
      <c r="F77" s="156">
        <v>57.17</v>
      </c>
      <c r="G77" s="156">
        <v>148.71</v>
      </c>
      <c r="H77" s="156">
        <v>220.88</v>
      </c>
      <c r="I77" s="156">
        <v>0</v>
      </c>
      <c r="J77" s="156">
        <v>4.2699999999999996</v>
      </c>
    </row>
    <row r="78" spans="1:10">
      <c r="A78" s="146">
        <v>43951</v>
      </c>
      <c r="B78" s="154" t="s">
        <v>213</v>
      </c>
      <c r="C78" s="154" t="s">
        <v>214</v>
      </c>
      <c r="D78" s="156">
        <v>3586993.35</v>
      </c>
      <c r="E78" s="154" t="s">
        <v>215</v>
      </c>
      <c r="F78" s="156">
        <v>3577304.22</v>
      </c>
      <c r="G78" s="156">
        <v>41241.71</v>
      </c>
      <c r="H78" s="156">
        <v>4679.66</v>
      </c>
      <c r="I78" s="156">
        <v>0</v>
      </c>
      <c r="J78" s="156">
        <v>36232.239999999998</v>
      </c>
    </row>
    <row r="79" spans="1:10">
      <c r="A79" s="146">
        <v>43951</v>
      </c>
      <c r="B79" s="154" t="s">
        <v>213</v>
      </c>
      <c r="C79" s="154" t="s">
        <v>216</v>
      </c>
      <c r="D79" s="156">
        <v>7644.52</v>
      </c>
      <c r="E79" s="154" t="s">
        <v>217</v>
      </c>
      <c r="F79" s="156">
        <v>163.66999999999999</v>
      </c>
      <c r="G79" s="156">
        <v>464.58</v>
      </c>
      <c r="H79" s="156">
        <v>7093.49</v>
      </c>
      <c r="I79" s="156">
        <v>0</v>
      </c>
      <c r="J79" s="156">
        <v>77.22</v>
      </c>
    </row>
    <row r="80" spans="1:10">
      <c r="A80" s="146">
        <v>43951</v>
      </c>
      <c r="B80" s="154" t="s">
        <v>212</v>
      </c>
      <c r="C80" s="154" t="s">
        <v>214</v>
      </c>
      <c r="D80" s="156">
        <v>383944.78</v>
      </c>
      <c r="E80" s="154" t="s">
        <v>215</v>
      </c>
      <c r="F80" s="156">
        <v>385627.57</v>
      </c>
      <c r="G80" s="156">
        <v>1410.3</v>
      </c>
      <c r="H80" s="156">
        <v>785.14</v>
      </c>
      <c r="I80" s="156">
        <v>0</v>
      </c>
      <c r="J80" s="156">
        <v>3878.23</v>
      </c>
    </row>
    <row r="81" spans="1:10">
      <c r="A81" s="146">
        <v>43951</v>
      </c>
      <c r="B81" s="154" t="s">
        <v>212</v>
      </c>
      <c r="C81" s="154" t="s">
        <v>216</v>
      </c>
      <c r="D81" s="156">
        <v>1083.75</v>
      </c>
      <c r="E81" s="154" t="s">
        <v>217</v>
      </c>
      <c r="F81" s="156">
        <v>234.55</v>
      </c>
      <c r="G81" s="156">
        <v>8.14</v>
      </c>
      <c r="H81" s="156">
        <v>2853.54</v>
      </c>
      <c r="I81" s="156">
        <v>-2001.53</v>
      </c>
      <c r="J81" s="156">
        <v>10.95</v>
      </c>
    </row>
    <row r="82" spans="1:10">
      <c r="A82" s="153">
        <v>43982</v>
      </c>
      <c r="B82" s="147" t="s">
        <v>212</v>
      </c>
      <c r="C82" s="147" t="s">
        <v>214</v>
      </c>
      <c r="D82" s="158">
        <v>353432.4</v>
      </c>
      <c r="E82" s="147" t="s">
        <v>215</v>
      </c>
      <c r="F82" s="158">
        <v>348955.82</v>
      </c>
      <c r="G82" s="158">
        <v>3729.46</v>
      </c>
      <c r="H82" s="158">
        <v>4317.1400000000003</v>
      </c>
      <c r="I82" s="158">
        <v>0</v>
      </c>
      <c r="J82" s="158">
        <v>3570.02</v>
      </c>
    </row>
    <row r="83" spans="1:10">
      <c r="A83" s="153">
        <v>43982</v>
      </c>
      <c r="B83" s="147" t="s">
        <v>212</v>
      </c>
      <c r="C83" s="147" t="s">
        <v>216</v>
      </c>
      <c r="D83" s="158">
        <v>21.93</v>
      </c>
      <c r="E83" s="147" t="s">
        <v>217</v>
      </c>
      <c r="F83" s="158">
        <v>-447.6</v>
      </c>
      <c r="G83" s="158">
        <v>367.06</v>
      </c>
      <c r="H83" s="158">
        <v>1235.73</v>
      </c>
      <c r="I83" s="158">
        <v>-1133.04</v>
      </c>
      <c r="J83" s="158">
        <v>0.22</v>
      </c>
    </row>
    <row r="84" spans="1:10">
      <c r="A84" s="153">
        <v>43982</v>
      </c>
      <c r="B84" s="147" t="s">
        <v>213</v>
      </c>
      <c r="C84" s="147" t="s">
        <v>214</v>
      </c>
      <c r="D84" s="158">
        <v>2959247.28</v>
      </c>
      <c r="E84" s="147" t="s">
        <v>215</v>
      </c>
      <c r="F84" s="158">
        <v>2925080.15</v>
      </c>
      <c r="G84" s="158">
        <v>58260.75</v>
      </c>
      <c r="H84" s="158">
        <v>5797.77</v>
      </c>
      <c r="I84" s="158">
        <v>0</v>
      </c>
      <c r="J84" s="158">
        <v>29891.39</v>
      </c>
    </row>
    <row r="85" spans="1:10">
      <c r="A85" s="153">
        <v>43982</v>
      </c>
      <c r="B85" s="147" t="s">
        <v>213</v>
      </c>
      <c r="C85" s="147" t="s">
        <v>216</v>
      </c>
      <c r="D85" s="158">
        <v>3433.25</v>
      </c>
      <c r="E85" s="147" t="s">
        <v>217</v>
      </c>
      <c r="F85" s="158">
        <v>68.67</v>
      </c>
      <c r="G85" s="158">
        <v>1473.44</v>
      </c>
      <c r="H85" s="158">
        <v>1925.82</v>
      </c>
      <c r="I85" s="158">
        <v>0</v>
      </c>
      <c r="J85" s="158">
        <v>34.68</v>
      </c>
    </row>
    <row r="86" spans="1:10">
      <c r="A86" s="153">
        <v>44012</v>
      </c>
      <c r="B86" s="147" t="s">
        <v>212</v>
      </c>
      <c r="C86" s="147" t="s">
        <v>214</v>
      </c>
      <c r="D86" s="158">
        <v>361560.47</v>
      </c>
      <c r="E86" s="147" t="s">
        <v>215</v>
      </c>
      <c r="F86" s="158">
        <v>359997.09</v>
      </c>
      <c r="G86" s="158">
        <v>5468.9</v>
      </c>
      <c r="H86" s="158">
        <v>-253.39</v>
      </c>
      <c r="I86" s="158">
        <v>0</v>
      </c>
      <c r="J86" s="158">
        <v>3652.13</v>
      </c>
    </row>
    <row r="87" spans="1:10">
      <c r="A87" s="148">
        <v>44012</v>
      </c>
      <c r="B87" s="147" t="s">
        <v>212</v>
      </c>
      <c r="C87" s="147" t="s">
        <v>216</v>
      </c>
      <c r="D87" s="158">
        <v>0</v>
      </c>
      <c r="E87" s="147" t="s">
        <v>217</v>
      </c>
      <c r="F87" s="158">
        <v>0</v>
      </c>
      <c r="G87" s="158">
        <v>0</v>
      </c>
      <c r="H87" s="158">
        <v>0</v>
      </c>
      <c r="I87" s="158">
        <v>0</v>
      </c>
      <c r="J87" s="158">
        <v>0</v>
      </c>
    </row>
    <row r="88" spans="1:10">
      <c r="A88" s="153">
        <v>44012</v>
      </c>
      <c r="B88" s="147" t="s">
        <v>213</v>
      </c>
      <c r="C88" s="147" t="s">
        <v>214</v>
      </c>
      <c r="D88" s="158">
        <v>3302096.15</v>
      </c>
      <c r="E88" s="147" t="s">
        <v>215</v>
      </c>
      <c r="F88" s="158">
        <v>3300943.48</v>
      </c>
      <c r="G88" s="158">
        <v>31282.05</v>
      </c>
      <c r="H88" s="158">
        <v>3225.12</v>
      </c>
      <c r="I88" s="158">
        <v>0</v>
      </c>
      <c r="J88" s="158">
        <v>33354.5</v>
      </c>
    </row>
    <row r="89" spans="1:10">
      <c r="A89" s="153">
        <v>44012</v>
      </c>
      <c r="B89" s="147" t="s">
        <v>213</v>
      </c>
      <c r="C89" s="147" t="s">
        <v>216</v>
      </c>
      <c r="D89" s="158">
        <v>1474.09</v>
      </c>
      <c r="E89" s="147" t="s">
        <v>217</v>
      </c>
      <c r="F89" s="158">
        <v>5495.61</v>
      </c>
      <c r="G89" s="158">
        <v>735.92</v>
      </c>
      <c r="H89" s="158">
        <v>-2531.9299999999998</v>
      </c>
      <c r="I89" s="158">
        <v>-2210.62</v>
      </c>
      <c r="J89" s="158">
        <v>14.89</v>
      </c>
    </row>
    <row r="90" spans="1:10">
      <c r="A90" s="148">
        <v>44043</v>
      </c>
      <c r="B90" s="155" t="s">
        <v>212</v>
      </c>
      <c r="C90" s="155" t="s">
        <v>214</v>
      </c>
      <c r="D90" s="145">
        <v>403142.82</v>
      </c>
      <c r="E90" s="155" t="s">
        <v>215</v>
      </c>
      <c r="F90" s="145">
        <v>401261.54</v>
      </c>
      <c r="G90" s="145">
        <v>4895.62</v>
      </c>
      <c r="H90" s="145">
        <v>1057.81</v>
      </c>
      <c r="I90" s="145">
        <v>0</v>
      </c>
      <c r="J90" s="145">
        <v>4072.15</v>
      </c>
    </row>
    <row r="91" spans="1:10">
      <c r="A91" s="148">
        <v>44043</v>
      </c>
      <c r="B91" s="147" t="s">
        <v>212</v>
      </c>
      <c r="C91" s="147" t="s">
        <v>216</v>
      </c>
      <c r="D91" s="158">
        <v>0</v>
      </c>
      <c r="E91" s="147" t="s">
        <v>217</v>
      </c>
      <c r="F91" s="158">
        <v>0</v>
      </c>
      <c r="G91" s="158">
        <v>0</v>
      </c>
      <c r="H91" s="158">
        <v>0</v>
      </c>
      <c r="I91" s="158">
        <v>0</v>
      </c>
      <c r="J91" s="158">
        <v>0</v>
      </c>
    </row>
    <row r="92" spans="1:10">
      <c r="A92" s="148">
        <v>44043</v>
      </c>
      <c r="B92" s="155" t="s">
        <v>213</v>
      </c>
      <c r="C92" s="155" t="s">
        <v>214</v>
      </c>
      <c r="D92" s="145">
        <v>3758845.57</v>
      </c>
      <c r="E92" s="155" t="s">
        <v>215</v>
      </c>
      <c r="F92" s="145">
        <v>3813910.83</v>
      </c>
      <c r="G92" s="145">
        <v>43281.69</v>
      </c>
      <c r="H92" s="145">
        <v>-60378.81</v>
      </c>
      <c r="I92" s="145">
        <v>0</v>
      </c>
      <c r="J92" s="145">
        <v>37968.14</v>
      </c>
    </row>
    <row r="93" spans="1:10">
      <c r="A93" s="148">
        <v>44043</v>
      </c>
      <c r="B93" s="147" t="s">
        <v>213</v>
      </c>
      <c r="C93" s="147" t="s">
        <v>216</v>
      </c>
      <c r="D93" s="158">
        <v>0</v>
      </c>
      <c r="E93" s="147" t="s">
        <v>217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</row>
    <row r="94" spans="1:10">
      <c r="A94" s="151">
        <v>44074</v>
      </c>
      <c r="B94" s="155" t="s">
        <v>212</v>
      </c>
      <c r="C94" s="155" t="s">
        <v>214</v>
      </c>
      <c r="D94" s="145">
        <v>390149.1</v>
      </c>
      <c r="E94" s="155" t="s">
        <v>215</v>
      </c>
      <c r="F94" s="145">
        <v>387126.93</v>
      </c>
      <c r="G94" s="145">
        <v>7046.15</v>
      </c>
      <c r="H94" s="145">
        <v>-83.08</v>
      </c>
      <c r="I94" s="145">
        <v>0</v>
      </c>
      <c r="J94" s="145">
        <v>3940.9</v>
      </c>
    </row>
    <row r="95" spans="1:10">
      <c r="A95" s="148">
        <v>44074</v>
      </c>
      <c r="B95" s="147" t="s">
        <v>212</v>
      </c>
      <c r="C95" s="147" t="s">
        <v>216</v>
      </c>
      <c r="D95" s="158">
        <v>0</v>
      </c>
      <c r="E95" s="147" t="s">
        <v>217</v>
      </c>
      <c r="F95" s="158">
        <v>0</v>
      </c>
      <c r="G95" s="158">
        <v>0</v>
      </c>
      <c r="H95" s="158">
        <v>0</v>
      </c>
      <c r="I95" s="158">
        <v>0</v>
      </c>
      <c r="J95" s="158">
        <v>0</v>
      </c>
    </row>
    <row r="96" spans="1:10">
      <c r="A96" s="151">
        <v>44074</v>
      </c>
      <c r="B96" s="155" t="s">
        <v>213</v>
      </c>
      <c r="C96" s="155" t="s">
        <v>214</v>
      </c>
      <c r="D96" s="145">
        <v>4193463.16</v>
      </c>
      <c r="E96" s="155" t="s">
        <v>215</v>
      </c>
      <c r="F96" s="145">
        <v>4203216.07</v>
      </c>
      <c r="G96" s="145">
        <v>47023.62</v>
      </c>
      <c r="H96" s="145">
        <v>-14418.32</v>
      </c>
      <c r="I96" s="145">
        <v>0</v>
      </c>
      <c r="J96" s="145">
        <v>42358.21</v>
      </c>
    </row>
    <row r="97" spans="1:10">
      <c r="A97" s="148">
        <v>44074</v>
      </c>
      <c r="B97" s="147" t="s">
        <v>213</v>
      </c>
      <c r="C97" s="147" t="s">
        <v>216</v>
      </c>
      <c r="D97" s="158">
        <v>0</v>
      </c>
      <c r="E97" s="147" t="s">
        <v>217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</row>
    <row r="98" spans="1:10">
      <c r="A98" s="301">
        <v>44104</v>
      </c>
      <c r="B98" s="300" t="s">
        <v>212</v>
      </c>
      <c r="C98" s="300" t="s">
        <v>214</v>
      </c>
      <c r="D98" s="307">
        <v>397373.37</v>
      </c>
      <c r="E98" s="300" t="s">
        <v>215</v>
      </c>
      <c r="F98" s="307">
        <v>397507.62</v>
      </c>
      <c r="G98" s="307">
        <v>3709.25</v>
      </c>
      <c r="H98" s="307">
        <v>170.37</v>
      </c>
      <c r="I98" s="307">
        <v>0</v>
      </c>
      <c r="J98" s="307">
        <v>4013.87</v>
      </c>
    </row>
    <row r="99" spans="1:10">
      <c r="A99" s="148">
        <v>44104</v>
      </c>
      <c r="B99" s="147" t="s">
        <v>212</v>
      </c>
      <c r="C99" s="147" t="s">
        <v>216</v>
      </c>
      <c r="D99" s="158">
        <v>0</v>
      </c>
      <c r="E99" s="147" t="s">
        <v>217</v>
      </c>
      <c r="F99" s="158">
        <v>0</v>
      </c>
      <c r="G99" s="158">
        <v>0</v>
      </c>
      <c r="H99" s="158">
        <v>0</v>
      </c>
      <c r="I99" s="158">
        <v>0</v>
      </c>
      <c r="J99" s="158">
        <v>0</v>
      </c>
    </row>
    <row r="100" spans="1:10">
      <c r="A100" s="301">
        <v>44104</v>
      </c>
      <c r="B100" s="300" t="s">
        <v>213</v>
      </c>
      <c r="C100" s="300" t="s">
        <v>214</v>
      </c>
      <c r="D100" s="307">
        <v>4108240.93</v>
      </c>
      <c r="E100" s="300" t="s">
        <v>215</v>
      </c>
      <c r="F100" s="307">
        <v>4007233.49</v>
      </c>
      <c r="G100" s="307">
        <v>50933.04</v>
      </c>
      <c r="H100" s="307">
        <v>91571.78</v>
      </c>
      <c r="I100" s="307">
        <v>0</v>
      </c>
      <c r="J100" s="307">
        <v>41497.379999999997</v>
      </c>
    </row>
    <row r="101" spans="1:10">
      <c r="A101" s="301">
        <v>44104</v>
      </c>
      <c r="B101" s="300" t="s">
        <v>213</v>
      </c>
      <c r="C101" s="300" t="s">
        <v>216</v>
      </c>
      <c r="D101" s="307">
        <v>156883.82999999999</v>
      </c>
      <c r="E101" s="300" t="s">
        <v>217</v>
      </c>
      <c r="F101" s="307">
        <v>-6385.41</v>
      </c>
      <c r="G101" s="307">
        <v>400.47</v>
      </c>
      <c r="H101" s="307">
        <v>177234.36</v>
      </c>
      <c r="I101" s="307">
        <v>-12780.9</v>
      </c>
      <c r="J101" s="307">
        <v>1584.69</v>
      </c>
    </row>
    <row r="102" spans="1:10">
      <c r="A102" s="148">
        <v>44135</v>
      </c>
      <c r="B102" s="155" t="s">
        <v>212</v>
      </c>
      <c r="C102" s="155" t="s">
        <v>214</v>
      </c>
      <c r="D102" s="145">
        <v>437266.62</v>
      </c>
      <c r="E102" s="155" t="s">
        <v>215</v>
      </c>
      <c r="F102" s="145">
        <v>437289.83</v>
      </c>
      <c r="G102" s="145">
        <v>4298.3100000000004</v>
      </c>
      <c r="H102" s="145">
        <v>95.31</v>
      </c>
      <c r="I102" s="145">
        <v>0</v>
      </c>
      <c r="J102" s="145">
        <v>4416.83</v>
      </c>
    </row>
    <row r="103" spans="1:10">
      <c r="A103" s="148">
        <v>44135</v>
      </c>
      <c r="B103" s="147" t="s">
        <v>212</v>
      </c>
      <c r="C103" s="147" t="s">
        <v>216</v>
      </c>
      <c r="D103" s="158">
        <v>0</v>
      </c>
      <c r="E103" s="147" t="s">
        <v>217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</row>
    <row r="104" spans="1:10">
      <c r="A104" s="148">
        <v>44135</v>
      </c>
      <c r="B104" s="155" t="s">
        <v>213</v>
      </c>
      <c r="C104" s="155" t="s">
        <v>214</v>
      </c>
      <c r="D104" s="145">
        <v>4131441.33</v>
      </c>
      <c r="E104" s="155" t="s">
        <v>215</v>
      </c>
      <c r="F104" s="145">
        <v>4184807.09</v>
      </c>
      <c r="G104" s="145">
        <v>36679.78</v>
      </c>
      <c r="H104" s="145">
        <v>-48313.8</v>
      </c>
      <c r="I104" s="145">
        <v>0</v>
      </c>
      <c r="J104" s="145">
        <v>41731.74</v>
      </c>
    </row>
    <row r="105" spans="1:10">
      <c r="A105" s="148">
        <v>44135</v>
      </c>
      <c r="B105" s="147" t="s">
        <v>213</v>
      </c>
      <c r="C105" s="147" t="s">
        <v>216</v>
      </c>
      <c r="D105" s="158">
        <v>0</v>
      </c>
      <c r="E105" s="147" t="s">
        <v>217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</row>
    <row r="106" spans="1:10">
      <c r="A106" s="146">
        <v>44165</v>
      </c>
      <c r="B106" s="155" t="s">
        <v>212</v>
      </c>
      <c r="C106" s="155" t="s">
        <v>214</v>
      </c>
      <c r="D106" s="145">
        <v>437266.62</v>
      </c>
      <c r="E106" s="155" t="s">
        <v>215</v>
      </c>
      <c r="F106" s="145">
        <v>437289.83</v>
      </c>
      <c r="G106" s="145">
        <v>4298.3100000000004</v>
      </c>
      <c r="H106" s="145">
        <v>95.31</v>
      </c>
      <c r="I106" s="145">
        <v>0</v>
      </c>
      <c r="J106" s="145">
        <v>4416.83</v>
      </c>
    </row>
    <row r="107" spans="1:10">
      <c r="A107" s="146">
        <v>44165</v>
      </c>
      <c r="B107" s="147" t="s">
        <v>212</v>
      </c>
      <c r="C107" s="147" t="s">
        <v>216</v>
      </c>
      <c r="D107" s="158">
        <v>0</v>
      </c>
      <c r="E107" s="147" t="s">
        <v>217</v>
      </c>
      <c r="F107" s="158">
        <v>0</v>
      </c>
      <c r="G107" s="158">
        <v>0</v>
      </c>
      <c r="H107" s="158">
        <v>0</v>
      </c>
      <c r="I107" s="158">
        <v>0</v>
      </c>
      <c r="J107" s="158">
        <v>0</v>
      </c>
    </row>
    <row r="108" spans="1:10">
      <c r="A108" s="146">
        <v>44165</v>
      </c>
      <c r="B108" s="155" t="s">
        <v>213</v>
      </c>
      <c r="C108" s="155" t="s">
        <v>214</v>
      </c>
      <c r="D108" s="145">
        <v>4326308.62</v>
      </c>
      <c r="E108" s="155" t="s">
        <v>215</v>
      </c>
      <c r="F108" s="145">
        <v>4304864.03</v>
      </c>
      <c r="G108" s="145">
        <v>60385.37</v>
      </c>
      <c r="H108" s="145">
        <v>4759.3100000000004</v>
      </c>
      <c r="I108" s="145">
        <v>0</v>
      </c>
      <c r="J108" s="145">
        <v>43700.09</v>
      </c>
    </row>
    <row r="109" spans="1:10">
      <c r="A109" s="146">
        <v>44165</v>
      </c>
      <c r="B109" s="147" t="s">
        <v>213</v>
      </c>
      <c r="C109" s="147" t="s">
        <v>216</v>
      </c>
      <c r="D109" s="158">
        <v>0</v>
      </c>
      <c r="E109" s="147" t="s">
        <v>217</v>
      </c>
      <c r="F109" s="158">
        <v>0</v>
      </c>
      <c r="G109" s="158">
        <v>0</v>
      </c>
      <c r="H109" s="158">
        <v>0</v>
      </c>
      <c r="I109" s="158">
        <v>0</v>
      </c>
      <c r="J109" s="158">
        <v>0</v>
      </c>
    </row>
    <row r="110" spans="1:10">
      <c r="A110" s="146">
        <v>44196</v>
      </c>
      <c r="B110" s="147" t="s">
        <v>212</v>
      </c>
      <c r="C110" s="147" t="s">
        <v>214</v>
      </c>
      <c r="D110" s="158">
        <v>463128.7</v>
      </c>
      <c r="E110" s="147" t="s">
        <v>215</v>
      </c>
      <c r="F110" s="158">
        <v>452394.25</v>
      </c>
      <c r="G110" s="158">
        <v>11786.91</v>
      </c>
      <c r="H110" s="158">
        <v>3625.61</v>
      </c>
      <c r="I110" s="158">
        <v>0</v>
      </c>
      <c r="J110" s="158">
        <v>4678.07</v>
      </c>
    </row>
    <row r="111" spans="1:10">
      <c r="A111" s="146">
        <v>44196</v>
      </c>
      <c r="B111" s="147" t="s">
        <v>212</v>
      </c>
      <c r="C111" s="147" t="s">
        <v>216</v>
      </c>
      <c r="D111" s="158">
        <v>0</v>
      </c>
      <c r="E111" s="147" t="s">
        <v>217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</row>
    <row r="112" spans="1:10">
      <c r="A112" s="146">
        <v>44196</v>
      </c>
      <c r="B112" s="147" t="s">
        <v>213</v>
      </c>
      <c r="C112" s="147" t="s">
        <v>214</v>
      </c>
      <c r="D112" s="158">
        <v>4241971.91</v>
      </c>
      <c r="E112" s="147" t="s">
        <v>215</v>
      </c>
      <c r="F112" s="158">
        <v>4241397.1399999997</v>
      </c>
      <c r="G112" s="158">
        <v>37934.57</v>
      </c>
      <c r="H112" s="158">
        <v>5488.39</v>
      </c>
      <c r="I112" s="158">
        <v>0</v>
      </c>
      <c r="J112" s="158">
        <v>42848.19</v>
      </c>
    </row>
    <row r="113" spans="1:10">
      <c r="A113" s="146">
        <v>44196</v>
      </c>
      <c r="B113" s="147" t="s">
        <v>213</v>
      </c>
      <c r="C113" s="147" t="s">
        <v>216</v>
      </c>
      <c r="D113" s="158">
        <v>0</v>
      </c>
      <c r="E113" s="147" t="s">
        <v>217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</row>
    <row r="114" spans="1:10">
      <c r="A114" s="146">
        <v>44227</v>
      </c>
      <c r="B114" s="147" t="s">
        <v>212</v>
      </c>
      <c r="C114" s="147" t="s">
        <v>214</v>
      </c>
      <c r="D114" s="158">
        <v>623781.06999999995</v>
      </c>
      <c r="E114" s="147" t="s">
        <v>215</v>
      </c>
      <c r="F114" s="158">
        <v>571038.62</v>
      </c>
      <c r="G114" s="158">
        <v>959.13</v>
      </c>
      <c r="H114" s="158">
        <v>58084.14</v>
      </c>
      <c r="I114" s="158">
        <v>0</v>
      </c>
      <c r="J114" s="158">
        <v>6300.82</v>
      </c>
    </row>
    <row r="115" spans="1:10">
      <c r="A115" s="146">
        <v>44227</v>
      </c>
      <c r="B115" s="147" t="s">
        <v>212</v>
      </c>
      <c r="C115" s="147" t="s">
        <v>216</v>
      </c>
      <c r="D115" s="158">
        <v>0</v>
      </c>
      <c r="E115" s="147" t="s">
        <v>217</v>
      </c>
      <c r="F115" s="158">
        <v>0</v>
      </c>
      <c r="G115" s="158">
        <v>0</v>
      </c>
      <c r="H115" s="158">
        <v>0</v>
      </c>
      <c r="I115" s="158">
        <v>0</v>
      </c>
      <c r="J115" s="158">
        <v>0</v>
      </c>
    </row>
    <row r="116" spans="1:10">
      <c r="A116" s="146">
        <v>44227</v>
      </c>
      <c r="B116" s="147" t="s">
        <v>213</v>
      </c>
      <c r="C116" s="147" t="s">
        <v>214</v>
      </c>
      <c r="D116" s="158">
        <v>5038826.6399999997</v>
      </c>
      <c r="E116" s="147" t="s">
        <v>215</v>
      </c>
      <c r="F116" s="158">
        <v>5038501.76</v>
      </c>
      <c r="G116" s="158">
        <v>36065.99</v>
      </c>
      <c r="H116" s="158">
        <v>15156.13</v>
      </c>
      <c r="I116" s="158">
        <v>0</v>
      </c>
      <c r="J116" s="158">
        <v>50897.24</v>
      </c>
    </row>
    <row r="117" spans="1:10">
      <c r="A117" s="146">
        <v>44227</v>
      </c>
      <c r="B117" s="147" t="s">
        <v>213</v>
      </c>
      <c r="C117" s="147" t="s">
        <v>216</v>
      </c>
      <c r="D117" s="158">
        <v>0</v>
      </c>
      <c r="E117" s="147" t="s">
        <v>217</v>
      </c>
      <c r="F117" s="158">
        <v>0</v>
      </c>
      <c r="G117" s="158">
        <v>0</v>
      </c>
      <c r="H117" s="158">
        <v>0</v>
      </c>
      <c r="I117" s="158">
        <v>0</v>
      </c>
      <c r="J117" s="158">
        <v>0</v>
      </c>
    </row>
    <row r="118" spans="1:10">
      <c r="A118" s="146">
        <v>44255</v>
      </c>
      <c r="B118" s="147" t="s">
        <v>212</v>
      </c>
      <c r="C118" s="147" t="s">
        <v>214</v>
      </c>
      <c r="D118" s="158">
        <v>480662.96</v>
      </c>
      <c r="E118" s="147" t="s">
        <v>215</v>
      </c>
      <c r="F118" s="158">
        <v>478228.9</v>
      </c>
      <c r="G118" s="158">
        <v>5098.93</v>
      </c>
      <c r="H118" s="158">
        <v>2190.31</v>
      </c>
      <c r="I118" s="158">
        <v>0</v>
      </c>
      <c r="J118" s="158">
        <v>4855.18</v>
      </c>
    </row>
    <row r="119" spans="1:10">
      <c r="A119" s="146">
        <v>44255</v>
      </c>
      <c r="B119" s="147" t="s">
        <v>212</v>
      </c>
      <c r="C119" s="147" t="s">
        <v>216</v>
      </c>
      <c r="D119" s="158">
        <v>0</v>
      </c>
      <c r="E119" s="147" t="s">
        <v>217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</row>
    <row r="120" spans="1:10">
      <c r="A120" s="146">
        <v>44255</v>
      </c>
      <c r="B120" s="147" t="s">
        <v>213</v>
      </c>
      <c r="C120" s="147" t="s">
        <v>214</v>
      </c>
      <c r="D120" s="158">
        <v>4050939.4</v>
      </c>
      <c r="E120" s="147" t="s">
        <v>215</v>
      </c>
      <c r="F120" s="158">
        <v>4042520.18</v>
      </c>
      <c r="G120" s="158">
        <v>43048.44</v>
      </c>
      <c r="H120" s="158">
        <v>6289.36</v>
      </c>
      <c r="I120" s="158">
        <v>0</v>
      </c>
      <c r="J120" s="158">
        <v>40918.58</v>
      </c>
    </row>
    <row r="121" spans="1:10">
      <c r="A121" s="146">
        <v>44255</v>
      </c>
      <c r="B121" s="147" t="s">
        <v>213</v>
      </c>
      <c r="C121" s="147" t="s">
        <v>216</v>
      </c>
      <c r="D121" s="158">
        <v>0</v>
      </c>
      <c r="E121" s="147" t="s">
        <v>217</v>
      </c>
      <c r="F121" s="158">
        <v>0</v>
      </c>
      <c r="G121" s="158">
        <v>0</v>
      </c>
      <c r="H121" s="158">
        <v>0</v>
      </c>
      <c r="I121" s="158">
        <v>0</v>
      </c>
      <c r="J121" s="158">
        <v>0</v>
      </c>
    </row>
    <row r="122" spans="1:10">
      <c r="A122" s="146">
        <v>44286</v>
      </c>
      <c r="B122" s="147" t="s">
        <v>212</v>
      </c>
      <c r="C122" s="147" t="s">
        <v>214</v>
      </c>
      <c r="D122" s="158">
        <v>443033.87</v>
      </c>
      <c r="E122" s="147" t="s">
        <v>215</v>
      </c>
      <c r="F122" s="158">
        <v>442829.44</v>
      </c>
      <c r="G122" s="158">
        <v>4600.03</v>
      </c>
      <c r="H122" s="158">
        <v>79.489999999999995</v>
      </c>
      <c r="I122" s="158">
        <v>0</v>
      </c>
      <c r="J122" s="158">
        <v>4475.09</v>
      </c>
    </row>
    <row r="123" spans="1:10">
      <c r="A123" s="146">
        <v>44286</v>
      </c>
      <c r="B123" s="147" t="s">
        <v>212</v>
      </c>
      <c r="C123" s="147" t="s">
        <v>216</v>
      </c>
      <c r="D123" s="158">
        <v>0</v>
      </c>
      <c r="E123" s="147" t="s">
        <v>217</v>
      </c>
      <c r="F123" s="158">
        <v>0</v>
      </c>
      <c r="G123" s="158">
        <v>0</v>
      </c>
      <c r="H123" s="158">
        <v>0</v>
      </c>
      <c r="I123" s="158">
        <v>0</v>
      </c>
      <c r="J123" s="158">
        <v>0</v>
      </c>
    </row>
    <row r="124" spans="1:10">
      <c r="A124" s="146">
        <v>44286</v>
      </c>
      <c r="B124" s="147" t="s">
        <v>213</v>
      </c>
      <c r="C124" s="147" t="s">
        <v>214</v>
      </c>
      <c r="D124" s="158">
        <v>4229700.83</v>
      </c>
      <c r="E124" s="147" t="s">
        <v>215</v>
      </c>
      <c r="F124" s="158">
        <v>4190397.44</v>
      </c>
      <c r="G124" s="158">
        <v>94925.72</v>
      </c>
      <c r="H124" s="158">
        <v>-12898.08</v>
      </c>
      <c r="I124" s="158">
        <v>0</v>
      </c>
      <c r="J124" s="158">
        <v>42724.25</v>
      </c>
    </row>
    <row r="125" spans="1:10">
      <c r="A125" s="146">
        <v>44286</v>
      </c>
      <c r="B125" s="147" t="s">
        <v>213</v>
      </c>
      <c r="C125" s="147" t="s">
        <v>216</v>
      </c>
      <c r="D125" s="158">
        <v>0</v>
      </c>
      <c r="E125" s="147" t="s">
        <v>217</v>
      </c>
      <c r="F125" s="158">
        <v>0</v>
      </c>
      <c r="G125" s="158">
        <v>0</v>
      </c>
      <c r="H125" s="158">
        <v>0</v>
      </c>
      <c r="I125" s="158">
        <v>0</v>
      </c>
      <c r="J125" s="158">
        <v>0</v>
      </c>
    </row>
    <row r="126" spans="1:10">
      <c r="A126" s="146">
        <v>44316</v>
      </c>
      <c r="B126" s="147" t="s">
        <v>212</v>
      </c>
      <c r="C126" s="147" t="s">
        <v>214</v>
      </c>
      <c r="D126" s="158">
        <v>521926.48</v>
      </c>
      <c r="E126" s="147" t="s">
        <v>215</v>
      </c>
      <c r="F126" s="158">
        <v>524547.96</v>
      </c>
      <c r="G126" s="158">
        <v>5907.41</v>
      </c>
      <c r="H126" s="158">
        <v>-3256.9</v>
      </c>
      <c r="I126" s="158">
        <v>0</v>
      </c>
      <c r="J126" s="158">
        <v>5271.99</v>
      </c>
    </row>
    <row r="127" spans="1:10">
      <c r="A127" s="146">
        <v>44316</v>
      </c>
      <c r="B127" s="147" t="s">
        <v>212</v>
      </c>
      <c r="C127" s="147" t="s">
        <v>216</v>
      </c>
      <c r="D127" s="158">
        <v>0</v>
      </c>
      <c r="E127" s="147" t="s">
        <v>217</v>
      </c>
      <c r="F127" s="158">
        <v>0</v>
      </c>
      <c r="G127" s="158">
        <v>0</v>
      </c>
      <c r="H127" s="158">
        <v>0</v>
      </c>
      <c r="I127" s="158">
        <v>0</v>
      </c>
      <c r="J127" s="158">
        <v>0</v>
      </c>
    </row>
    <row r="128" spans="1:10">
      <c r="A128" s="146">
        <v>44316</v>
      </c>
      <c r="B128" s="147" t="s">
        <v>213</v>
      </c>
      <c r="C128" s="147" t="s">
        <v>214</v>
      </c>
      <c r="D128" s="158">
        <v>4587817.57</v>
      </c>
      <c r="E128" s="147" t="s">
        <v>215</v>
      </c>
      <c r="F128" s="158">
        <v>4577782.96</v>
      </c>
      <c r="G128" s="158">
        <v>53751.9</v>
      </c>
      <c r="H128" s="158">
        <v>2624.31</v>
      </c>
      <c r="I128" s="158">
        <v>0</v>
      </c>
      <c r="J128" s="158">
        <v>46341.599999999999</v>
      </c>
    </row>
    <row r="129" spans="1:10">
      <c r="A129" s="146">
        <v>44316</v>
      </c>
      <c r="B129" s="147" t="s">
        <v>213</v>
      </c>
      <c r="C129" s="147" t="s">
        <v>216</v>
      </c>
      <c r="D129" s="158">
        <v>0</v>
      </c>
      <c r="E129" s="147" t="s">
        <v>217</v>
      </c>
      <c r="F129" s="158">
        <v>0</v>
      </c>
      <c r="G129" s="158">
        <v>0</v>
      </c>
      <c r="H129" s="158">
        <v>0</v>
      </c>
      <c r="I129" s="158">
        <v>0</v>
      </c>
      <c r="J129" s="158">
        <v>0</v>
      </c>
    </row>
    <row r="130" spans="1:10">
      <c r="A130" s="146">
        <v>44347</v>
      </c>
      <c r="B130" s="147" t="s">
        <v>212</v>
      </c>
      <c r="C130" s="147" t="s">
        <v>214</v>
      </c>
      <c r="D130" s="158">
        <v>619542.74</v>
      </c>
      <c r="E130" s="147" t="s">
        <v>215</v>
      </c>
      <c r="F130" s="158">
        <v>621012.63</v>
      </c>
      <c r="G130" s="158">
        <v>2614.27</v>
      </c>
      <c r="H130" s="158">
        <v>2173.85</v>
      </c>
      <c r="I130" s="158">
        <v>0</v>
      </c>
      <c r="J130" s="158">
        <v>6258.01</v>
      </c>
    </row>
    <row r="131" spans="1:10">
      <c r="A131" s="146">
        <v>44347</v>
      </c>
      <c r="B131" s="147" t="s">
        <v>212</v>
      </c>
      <c r="C131" s="147" t="s">
        <v>216</v>
      </c>
      <c r="D131" s="158">
        <v>0</v>
      </c>
      <c r="E131" s="147" t="s">
        <v>217</v>
      </c>
      <c r="F131" s="158">
        <v>0</v>
      </c>
      <c r="G131" s="158">
        <v>0</v>
      </c>
      <c r="H131" s="158">
        <v>0</v>
      </c>
      <c r="I131" s="158">
        <v>0</v>
      </c>
      <c r="J131" s="158">
        <v>0</v>
      </c>
    </row>
    <row r="132" spans="1:10">
      <c r="A132" s="146">
        <v>44347</v>
      </c>
      <c r="B132" s="147" t="s">
        <v>213</v>
      </c>
      <c r="C132" s="147" t="s">
        <v>214</v>
      </c>
      <c r="D132" s="158">
        <v>4910898.16</v>
      </c>
      <c r="E132" s="147" t="s">
        <v>215</v>
      </c>
      <c r="F132" s="158">
        <v>4939828.4400000004</v>
      </c>
      <c r="G132" s="158">
        <v>62193.16</v>
      </c>
      <c r="H132" s="158">
        <v>-41518.42</v>
      </c>
      <c r="I132" s="158">
        <v>0</v>
      </c>
      <c r="J132" s="158">
        <v>49605.02</v>
      </c>
    </row>
    <row r="133" spans="1:10">
      <c r="A133" s="146">
        <v>44347</v>
      </c>
      <c r="B133" s="147" t="s">
        <v>213</v>
      </c>
      <c r="C133" s="147" t="s">
        <v>216</v>
      </c>
      <c r="D133" s="158">
        <v>0</v>
      </c>
      <c r="E133" s="147" t="s">
        <v>217</v>
      </c>
      <c r="F133" s="158">
        <v>0</v>
      </c>
      <c r="G133" s="158">
        <v>0</v>
      </c>
      <c r="H133" s="158">
        <v>0</v>
      </c>
      <c r="I133" s="158">
        <v>0</v>
      </c>
      <c r="J133" s="158">
        <v>0</v>
      </c>
    </row>
    <row r="134" spans="1:10">
      <c r="A134" s="146">
        <v>44377</v>
      </c>
      <c r="B134" s="147" t="s">
        <v>212</v>
      </c>
      <c r="C134" s="147" t="s">
        <v>214</v>
      </c>
      <c r="D134" s="158">
        <v>585707.6</v>
      </c>
      <c r="E134" s="147" t="s">
        <v>215</v>
      </c>
      <c r="F134" s="158">
        <v>578938.68000000005</v>
      </c>
      <c r="G134" s="158">
        <v>9461.3700000000008</v>
      </c>
      <c r="H134" s="158">
        <v>3223.79</v>
      </c>
      <c r="I134" s="158">
        <v>0</v>
      </c>
      <c r="J134" s="158">
        <v>5916.24</v>
      </c>
    </row>
    <row r="135" spans="1:10">
      <c r="A135" s="146">
        <v>44377</v>
      </c>
      <c r="B135" s="147" t="s">
        <v>212</v>
      </c>
      <c r="C135" s="147" t="s">
        <v>216</v>
      </c>
      <c r="D135" s="158">
        <v>0</v>
      </c>
      <c r="E135" s="147" t="s">
        <v>217</v>
      </c>
      <c r="F135" s="158">
        <v>0</v>
      </c>
      <c r="G135" s="158">
        <v>0</v>
      </c>
      <c r="H135" s="158">
        <v>0</v>
      </c>
      <c r="I135" s="158">
        <v>0</v>
      </c>
      <c r="J135" s="158">
        <v>0</v>
      </c>
    </row>
    <row r="136" spans="1:10">
      <c r="A136" s="146">
        <v>44377</v>
      </c>
      <c r="B136" s="147" t="s">
        <v>213</v>
      </c>
      <c r="C136" s="147" t="s">
        <v>214</v>
      </c>
      <c r="D136" s="158">
        <v>5045040.43</v>
      </c>
      <c r="E136" s="147" t="s">
        <v>215</v>
      </c>
      <c r="F136" s="158">
        <v>4958410.5999999996</v>
      </c>
      <c r="G136" s="158">
        <v>59661.79</v>
      </c>
      <c r="H136" s="158">
        <v>77928.039999999994</v>
      </c>
      <c r="I136" s="158">
        <v>0</v>
      </c>
      <c r="J136" s="158">
        <v>50960</v>
      </c>
    </row>
    <row r="137" spans="1:10">
      <c r="A137" s="146">
        <v>44377</v>
      </c>
      <c r="B137" s="147" t="s">
        <v>213</v>
      </c>
      <c r="C137" s="147" t="s">
        <v>216</v>
      </c>
      <c r="D137" s="158">
        <v>0</v>
      </c>
      <c r="E137" s="147" t="s">
        <v>217</v>
      </c>
      <c r="F137" s="158">
        <v>0</v>
      </c>
      <c r="G137" s="158">
        <v>0</v>
      </c>
      <c r="H137" s="158">
        <v>0</v>
      </c>
      <c r="I137" s="158">
        <v>0</v>
      </c>
      <c r="J137" s="158">
        <v>0</v>
      </c>
    </row>
    <row r="138" spans="1:10">
      <c r="A138" s="146">
        <v>44408</v>
      </c>
      <c r="B138" s="147" t="s">
        <v>212</v>
      </c>
      <c r="C138" s="147" t="s">
        <v>214</v>
      </c>
      <c r="D138" s="158">
        <v>572001.68000000005</v>
      </c>
      <c r="E138" s="147" t="s">
        <v>215</v>
      </c>
      <c r="F138" s="158">
        <v>571064.79</v>
      </c>
      <c r="G138" s="158">
        <v>5625.26</v>
      </c>
      <c r="H138" s="158">
        <v>1089.43</v>
      </c>
      <c r="I138" s="158">
        <v>0</v>
      </c>
      <c r="J138" s="158">
        <v>5777.8</v>
      </c>
    </row>
    <row r="139" spans="1:10">
      <c r="A139" s="146">
        <v>44408</v>
      </c>
      <c r="B139" s="147" t="s">
        <v>212</v>
      </c>
      <c r="C139" s="147" t="s">
        <v>216</v>
      </c>
      <c r="D139" s="158">
        <v>0</v>
      </c>
      <c r="E139" s="147" t="s">
        <v>217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</row>
    <row r="140" spans="1:10">
      <c r="A140" s="146">
        <v>44408</v>
      </c>
      <c r="B140" s="147" t="s">
        <v>213</v>
      </c>
      <c r="C140" s="147" t="s">
        <v>214</v>
      </c>
      <c r="D140" s="158">
        <v>5330062.22</v>
      </c>
      <c r="E140" s="147" t="s">
        <v>215</v>
      </c>
      <c r="F140" s="158">
        <v>5290188.1900000004</v>
      </c>
      <c r="G140" s="158">
        <v>85103.73</v>
      </c>
      <c r="H140" s="158">
        <v>8609.31</v>
      </c>
      <c r="I140" s="158">
        <v>0</v>
      </c>
      <c r="J140" s="158">
        <v>53839.01</v>
      </c>
    </row>
    <row r="141" spans="1:10">
      <c r="A141" s="146">
        <v>44408</v>
      </c>
      <c r="B141" s="147" t="s">
        <v>213</v>
      </c>
      <c r="C141" s="147" t="s">
        <v>216</v>
      </c>
      <c r="D141" s="158">
        <v>0</v>
      </c>
      <c r="E141" s="147" t="s">
        <v>217</v>
      </c>
      <c r="F141" s="158">
        <v>0</v>
      </c>
      <c r="G141" s="158">
        <v>0</v>
      </c>
      <c r="H141" s="158">
        <v>0</v>
      </c>
      <c r="I141" s="158">
        <v>0</v>
      </c>
      <c r="J141" s="158">
        <v>0</v>
      </c>
    </row>
    <row r="142" spans="1:10">
      <c r="A142" s="146">
        <v>44439</v>
      </c>
      <c r="B142" s="147" t="s">
        <v>212</v>
      </c>
      <c r="C142" s="147" t="s">
        <v>214</v>
      </c>
      <c r="D142" s="158">
        <v>577391.69999999995</v>
      </c>
      <c r="E142" s="147" t="s">
        <v>215</v>
      </c>
      <c r="F142" s="158">
        <v>567892.36</v>
      </c>
      <c r="G142" s="158">
        <v>15732.28</v>
      </c>
      <c r="H142" s="158">
        <v>-400.7</v>
      </c>
      <c r="I142" s="158">
        <v>0</v>
      </c>
      <c r="J142" s="158">
        <v>5832.24</v>
      </c>
    </row>
    <row r="143" spans="1:10">
      <c r="A143" s="146">
        <v>44439</v>
      </c>
      <c r="B143" s="147" t="s">
        <v>212</v>
      </c>
      <c r="C143" s="147" t="s">
        <v>216</v>
      </c>
      <c r="D143" s="158">
        <v>0</v>
      </c>
      <c r="E143" s="147" t="s">
        <v>217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</row>
    <row r="144" spans="1:10">
      <c r="A144" s="146">
        <v>44439</v>
      </c>
      <c r="B144" s="147" t="s">
        <v>213</v>
      </c>
      <c r="C144" s="147" t="s">
        <v>214</v>
      </c>
      <c r="D144" s="158">
        <v>5214156.3899999997</v>
      </c>
      <c r="E144" s="147" t="s">
        <v>215</v>
      </c>
      <c r="F144" s="158">
        <v>5208092.26</v>
      </c>
      <c r="G144" s="158">
        <v>66428.09</v>
      </c>
      <c r="H144" s="158">
        <v>-7695.71</v>
      </c>
      <c r="I144" s="158">
        <v>0</v>
      </c>
      <c r="J144" s="158">
        <v>52668.25</v>
      </c>
    </row>
    <row r="145" spans="1:10">
      <c r="A145" s="146">
        <v>44439</v>
      </c>
      <c r="B145" s="147" t="s">
        <v>213</v>
      </c>
      <c r="C145" s="147" t="s">
        <v>216</v>
      </c>
      <c r="D145" s="158">
        <v>0</v>
      </c>
      <c r="E145" s="147" t="s">
        <v>217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</row>
    <row r="146" spans="1:10">
      <c r="A146" s="146">
        <v>44469</v>
      </c>
      <c r="B146" s="147" t="s">
        <v>212</v>
      </c>
      <c r="C146" s="147" t="s">
        <v>214</v>
      </c>
      <c r="D146" s="158">
        <v>507430.72</v>
      </c>
      <c r="E146" s="147" t="s">
        <v>215</v>
      </c>
      <c r="F146" s="158">
        <v>511797.5</v>
      </c>
      <c r="G146" s="158">
        <v>1567.27</v>
      </c>
      <c r="H146" s="158">
        <v>-808.49</v>
      </c>
      <c r="I146" s="158">
        <v>0</v>
      </c>
      <c r="J146" s="158">
        <v>5125.5600000000004</v>
      </c>
    </row>
    <row r="147" spans="1:10">
      <c r="A147" s="146">
        <v>44469</v>
      </c>
      <c r="B147" s="147" t="s">
        <v>212</v>
      </c>
      <c r="C147" s="147" t="s">
        <v>216</v>
      </c>
      <c r="D147" s="158">
        <v>0</v>
      </c>
      <c r="E147" s="147" t="s">
        <v>217</v>
      </c>
      <c r="F147" s="158">
        <v>0</v>
      </c>
      <c r="G147" s="158">
        <v>0</v>
      </c>
      <c r="H147" s="158">
        <v>0</v>
      </c>
      <c r="I147" s="158">
        <v>0</v>
      </c>
      <c r="J147" s="158">
        <v>0</v>
      </c>
    </row>
    <row r="148" spans="1:10">
      <c r="A148" s="146">
        <v>44469</v>
      </c>
      <c r="B148" s="147" t="s">
        <v>213</v>
      </c>
      <c r="C148" s="147" t="s">
        <v>214</v>
      </c>
      <c r="D148" s="158">
        <v>5146008.2699999996</v>
      </c>
      <c r="E148" s="147" t="s">
        <v>215</v>
      </c>
      <c r="F148" s="158">
        <v>5138164.6900000004</v>
      </c>
      <c r="G148" s="158">
        <v>51164.02</v>
      </c>
      <c r="H148" s="158">
        <v>8659.4500000000007</v>
      </c>
      <c r="I148" s="158">
        <v>0</v>
      </c>
      <c r="J148" s="158">
        <v>51979.89</v>
      </c>
    </row>
    <row r="149" spans="1:10">
      <c r="A149" s="146">
        <v>44469</v>
      </c>
      <c r="B149" s="147" t="s">
        <v>213</v>
      </c>
      <c r="C149" s="147" t="s">
        <v>216</v>
      </c>
      <c r="D149" s="158">
        <v>0</v>
      </c>
      <c r="E149" s="147" t="s">
        <v>217</v>
      </c>
      <c r="F149" s="158">
        <v>0</v>
      </c>
      <c r="G149" s="158">
        <v>0</v>
      </c>
      <c r="H149" s="158">
        <v>0</v>
      </c>
      <c r="I149" s="158">
        <v>0</v>
      </c>
      <c r="J149" s="158">
        <v>0</v>
      </c>
    </row>
    <row r="150" spans="1:10">
      <c r="A150" s="146">
        <v>44500</v>
      </c>
      <c r="B150" s="147" t="s">
        <v>212</v>
      </c>
      <c r="C150" s="147" t="s">
        <v>214</v>
      </c>
      <c r="D150" s="158">
        <v>541942.9</v>
      </c>
      <c r="E150" s="147" t="s">
        <v>215</v>
      </c>
      <c r="F150" s="158">
        <v>542861.81000000006</v>
      </c>
      <c r="G150" s="158">
        <v>4314.92</v>
      </c>
      <c r="H150" s="158">
        <v>240.34</v>
      </c>
      <c r="I150" s="158">
        <v>0</v>
      </c>
      <c r="J150" s="158">
        <v>5474.17</v>
      </c>
    </row>
    <row r="151" spans="1:10">
      <c r="A151" s="146">
        <v>44500</v>
      </c>
      <c r="B151" s="147" t="s">
        <v>212</v>
      </c>
      <c r="C151" s="147" t="s">
        <v>216</v>
      </c>
      <c r="D151" s="158">
        <v>0</v>
      </c>
      <c r="E151" s="147" t="s">
        <v>217</v>
      </c>
      <c r="F151" s="158">
        <v>0</v>
      </c>
      <c r="G151" s="158">
        <v>0</v>
      </c>
      <c r="H151" s="158">
        <v>0</v>
      </c>
      <c r="I151" s="158">
        <v>0</v>
      </c>
      <c r="J151" s="158">
        <v>0</v>
      </c>
    </row>
    <row r="152" spans="1:10">
      <c r="A152" s="146">
        <v>44500</v>
      </c>
      <c r="B152" s="147" t="s">
        <v>213</v>
      </c>
      <c r="C152" s="147" t="s">
        <v>214</v>
      </c>
      <c r="D152" s="158">
        <v>5506190.7599999998</v>
      </c>
      <c r="E152" s="147" t="s">
        <v>215</v>
      </c>
      <c r="F152" s="158">
        <v>5511553.5300000003</v>
      </c>
      <c r="G152" s="158">
        <v>54166.69</v>
      </c>
      <c r="H152" s="158">
        <v>-3911.37</v>
      </c>
      <c r="I152" s="158">
        <v>0</v>
      </c>
      <c r="J152" s="158">
        <v>55618.09</v>
      </c>
    </row>
    <row r="153" spans="1:10">
      <c r="A153" s="146">
        <v>44500</v>
      </c>
      <c r="B153" s="147" t="s">
        <v>213</v>
      </c>
      <c r="C153" s="147" t="s">
        <v>216</v>
      </c>
      <c r="D153" s="158">
        <v>0</v>
      </c>
      <c r="E153" s="147" t="s">
        <v>217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</row>
    <row r="154" spans="1:10">
      <c r="A154" s="146">
        <v>44530</v>
      </c>
      <c r="B154" s="155" t="s">
        <v>212</v>
      </c>
      <c r="C154" s="147" t="s">
        <v>214</v>
      </c>
      <c r="D154" s="158">
        <v>538744.12</v>
      </c>
      <c r="E154" s="147" t="s">
        <v>215</v>
      </c>
      <c r="F154" s="158">
        <v>538417.65</v>
      </c>
      <c r="G154" s="158">
        <v>4328.26</v>
      </c>
      <c r="H154" s="158">
        <v>1440.07</v>
      </c>
      <c r="I154" s="158">
        <v>0</v>
      </c>
      <c r="J154" s="158">
        <v>5441.86</v>
      </c>
    </row>
    <row r="155" spans="1:10">
      <c r="A155" s="146">
        <v>44530</v>
      </c>
      <c r="B155" s="147" t="s">
        <v>212</v>
      </c>
      <c r="C155" s="147" t="s">
        <v>216</v>
      </c>
      <c r="D155" s="158">
        <v>0</v>
      </c>
      <c r="E155" s="147" t="s">
        <v>217</v>
      </c>
      <c r="F155" s="158">
        <v>0</v>
      </c>
      <c r="G155" s="158">
        <v>0</v>
      </c>
      <c r="H155" s="158">
        <v>0</v>
      </c>
      <c r="I155" s="158">
        <v>0</v>
      </c>
      <c r="J155" s="158">
        <v>0</v>
      </c>
    </row>
    <row r="156" spans="1:10">
      <c r="A156" s="146">
        <v>44530</v>
      </c>
      <c r="B156" s="147" t="s">
        <v>213</v>
      </c>
      <c r="C156" s="147" t="s">
        <v>214</v>
      </c>
      <c r="D156" s="158">
        <v>5560934.2199999997</v>
      </c>
      <c r="E156" s="147" t="s">
        <v>215</v>
      </c>
      <c r="F156" s="158">
        <v>5472564</v>
      </c>
      <c r="G156" s="158">
        <v>125846.08</v>
      </c>
      <c r="H156" s="158">
        <v>18695.18</v>
      </c>
      <c r="I156" s="158">
        <v>0</v>
      </c>
      <c r="J156" s="158">
        <v>56171.040000000001</v>
      </c>
    </row>
    <row r="157" spans="1:10">
      <c r="A157" s="146">
        <v>44530</v>
      </c>
      <c r="B157" s="147" t="s">
        <v>213</v>
      </c>
      <c r="C157" s="147" t="s">
        <v>216</v>
      </c>
      <c r="D157" s="158">
        <v>0</v>
      </c>
      <c r="E157" s="147" t="s">
        <v>217</v>
      </c>
      <c r="F157" s="158">
        <v>0</v>
      </c>
      <c r="G157" s="158">
        <v>0</v>
      </c>
      <c r="H157" s="158">
        <v>0</v>
      </c>
      <c r="I157" s="158">
        <v>0</v>
      </c>
      <c r="J157" s="158">
        <v>0</v>
      </c>
    </row>
    <row r="158" spans="1:10">
      <c r="A158" s="146">
        <v>44561</v>
      </c>
      <c r="B158" s="147" t="s">
        <v>212</v>
      </c>
      <c r="C158" s="147" t="s">
        <v>214</v>
      </c>
      <c r="D158" s="158">
        <v>587618.31000000006</v>
      </c>
      <c r="E158" s="147" t="s">
        <v>215</v>
      </c>
      <c r="F158" s="158">
        <v>589742.93000000005</v>
      </c>
      <c r="G158" s="158">
        <v>2689.96</v>
      </c>
      <c r="H158" s="158">
        <v>1120.96</v>
      </c>
      <c r="I158" s="158">
        <v>0</v>
      </c>
      <c r="J158" s="158">
        <v>5935.54</v>
      </c>
    </row>
    <row r="159" spans="1:10">
      <c r="A159" s="146">
        <v>44561</v>
      </c>
      <c r="B159" s="147" t="s">
        <v>212</v>
      </c>
      <c r="C159" s="147" t="s">
        <v>216</v>
      </c>
      <c r="D159" s="158">
        <v>0</v>
      </c>
      <c r="E159" s="147" t="s">
        <v>217</v>
      </c>
      <c r="F159" s="158">
        <v>0</v>
      </c>
      <c r="G159" s="158">
        <v>0</v>
      </c>
      <c r="H159" s="158">
        <v>0</v>
      </c>
      <c r="I159" s="158">
        <v>0</v>
      </c>
      <c r="J159" s="158">
        <v>0</v>
      </c>
    </row>
    <row r="160" spans="1:10">
      <c r="A160" s="146">
        <v>44561</v>
      </c>
      <c r="B160" s="147" t="s">
        <v>213</v>
      </c>
      <c r="C160" s="147" t="s">
        <v>214</v>
      </c>
      <c r="D160" s="158">
        <v>5824187.8099999996</v>
      </c>
      <c r="E160" s="147" t="s">
        <v>215</v>
      </c>
      <c r="F160" s="158">
        <v>5840354.79</v>
      </c>
      <c r="G160" s="158">
        <v>44430.18</v>
      </c>
      <c r="H160" s="158">
        <v>-1766.99</v>
      </c>
      <c r="I160" s="158">
        <v>0</v>
      </c>
      <c r="J160" s="158">
        <v>58830.17</v>
      </c>
    </row>
    <row r="161" spans="1:10">
      <c r="A161" s="146">
        <v>44561</v>
      </c>
      <c r="B161" s="147" t="s">
        <v>213</v>
      </c>
      <c r="C161" s="147" t="s">
        <v>216</v>
      </c>
      <c r="D161" s="158">
        <v>0</v>
      </c>
      <c r="E161" s="147" t="s">
        <v>217</v>
      </c>
      <c r="F161" s="158">
        <v>0</v>
      </c>
      <c r="G161" s="158">
        <v>0</v>
      </c>
      <c r="H161" s="158">
        <v>0</v>
      </c>
      <c r="I161" s="158">
        <v>0</v>
      </c>
      <c r="J161" s="158">
        <v>0</v>
      </c>
    </row>
    <row r="162" spans="1:10">
      <c r="A162" s="146">
        <v>44592</v>
      </c>
      <c r="B162" s="147" t="s">
        <v>212</v>
      </c>
      <c r="C162" s="147" t="s">
        <v>214</v>
      </c>
      <c r="D162" s="158">
        <v>687006.85</v>
      </c>
      <c r="E162" s="147" t="s">
        <v>215</v>
      </c>
      <c r="F162" s="158">
        <v>688481.11</v>
      </c>
      <c r="G162" s="158">
        <v>4118.67</v>
      </c>
      <c r="H162" s="158">
        <v>1346.53</v>
      </c>
      <c r="I162" s="158">
        <v>0</v>
      </c>
      <c r="J162" s="158">
        <v>6939.46</v>
      </c>
    </row>
    <row r="163" spans="1:10">
      <c r="A163" s="146">
        <v>44592</v>
      </c>
      <c r="B163" s="147" t="s">
        <v>213</v>
      </c>
      <c r="C163" s="147" t="s">
        <v>214</v>
      </c>
      <c r="D163" s="158">
        <v>6869735.2999999998</v>
      </c>
      <c r="E163" s="147" t="s">
        <v>215</v>
      </c>
      <c r="F163" s="158">
        <v>6729904.0700000003</v>
      </c>
      <c r="G163" s="158">
        <v>52423.23</v>
      </c>
      <c r="H163" s="158">
        <v>156799.26</v>
      </c>
      <c r="I163" s="158">
        <v>0</v>
      </c>
      <c r="J163" s="158">
        <v>69391.259999999995</v>
      </c>
    </row>
    <row r="164" spans="1:10">
      <c r="A164" s="146">
        <v>44620</v>
      </c>
      <c r="B164" s="147" t="s">
        <v>212</v>
      </c>
      <c r="C164" s="147" t="s">
        <v>214</v>
      </c>
      <c r="D164" s="158">
        <v>708170.65</v>
      </c>
      <c r="E164" s="147" t="s">
        <v>215</v>
      </c>
      <c r="F164" s="158">
        <v>711792.5</v>
      </c>
      <c r="G164" s="158">
        <v>2595.29</v>
      </c>
      <c r="H164" s="158">
        <v>936.1</v>
      </c>
      <c r="I164" s="158">
        <v>0</v>
      </c>
      <c r="J164" s="158">
        <v>7153.24</v>
      </c>
    </row>
    <row r="165" spans="1:10">
      <c r="A165" s="146">
        <v>44620</v>
      </c>
      <c r="B165" s="147" t="s">
        <v>213</v>
      </c>
      <c r="C165" s="147" t="s">
        <v>214</v>
      </c>
      <c r="D165" s="158">
        <v>4782266.2699999996</v>
      </c>
      <c r="E165" s="147" t="s">
        <v>215</v>
      </c>
      <c r="F165" s="158">
        <v>4814047.17</v>
      </c>
      <c r="G165" s="158">
        <v>43564.02</v>
      </c>
      <c r="H165" s="158">
        <v>-27039.21</v>
      </c>
      <c r="I165" s="158">
        <v>0</v>
      </c>
      <c r="J165" s="158">
        <v>48305.71</v>
      </c>
    </row>
    <row r="166" spans="1:10">
      <c r="A166" s="146"/>
      <c r="B166" s="147"/>
      <c r="C166" s="147"/>
      <c r="D166" s="158"/>
      <c r="E166" s="147"/>
      <c r="F166" s="158"/>
      <c r="G166" s="158"/>
      <c r="H166" s="158"/>
      <c r="I166" s="158"/>
      <c r="J166" s="158"/>
    </row>
    <row r="167" spans="1:10">
      <c r="A167" s="146"/>
      <c r="B167" s="147"/>
      <c r="C167" s="147"/>
      <c r="D167" s="158"/>
      <c r="E167" s="147"/>
      <c r="F167" s="158"/>
      <c r="G167" s="158"/>
      <c r="H167" s="158"/>
      <c r="I167" s="158"/>
      <c r="J167" s="158"/>
    </row>
    <row r="168" spans="1:10">
      <c r="A168" s="146"/>
      <c r="B168" s="147"/>
      <c r="C168" s="147"/>
      <c r="D168" s="158"/>
      <c r="E168" s="147"/>
      <c r="F168" s="158"/>
      <c r="G168" s="158"/>
      <c r="H168" s="158"/>
      <c r="I168" s="158"/>
      <c r="J168" s="158"/>
    </row>
    <row r="169" spans="1:10">
      <c r="A169" s="146"/>
      <c r="B169" s="147"/>
      <c r="C169" s="147"/>
      <c r="D169" s="158"/>
      <c r="E169" s="147"/>
      <c r="F169" s="158"/>
      <c r="G169" s="158"/>
      <c r="H169" s="158"/>
      <c r="I169" s="158"/>
      <c r="J169" s="158"/>
    </row>
    <row r="170" spans="1:10">
      <c r="A170" s="146"/>
      <c r="B170" s="147"/>
      <c r="C170" s="147"/>
      <c r="D170" s="158"/>
      <c r="E170" s="147"/>
      <c r="F170" s="158"/>
      <c r="G170" s="158"/>
      <c r="H170" s="158"/>
      <c r="I170" s="158"/>
      <c r="J170" s="158"/>
    </row>
    <row r="171" spans="1:10">
      <c r="A171" s="146"/>
      <c r="B171" s="147"/>
      <c r="C171" s="147"/>
      <c r="D171" s="158"/>
      <c r="E171" s="147"/>
      <c r="F171" s="158"/>
      <c r="G171" s="158"/>
      <c r="H171" s="158"/>
      <c r="I171" s="158"/>
      <c r="J171" s="158"/>
    </row>
    <row r="172" spans="1:10">
      <c r="A172" s="146"/>
      <c r="B172" s="147"/>
      <c r="C172" s="147"/>
      <c r="D172" s="158"/>
      <c r="E172" s="147"/>
      <c r="F172" s="158"/>
      <c r="G172" s="158"/>
      <c r="H172" s="158"/>
      <c r="I172" s="158"/>
      <c r="J172" s="158"/>
    </row>
    <row r="173" spans="1:10">
      <c r="A173" s="146"/>
      <c r="B173" s="147"/>
      <c r="C173" s="147"/>
      <c r="D173" s="158"/>
      <c r="E173" s="147"/>
      <c r="F173" s="158"/>
      <c r="G173" s="158"/>
      <c r="H173" s="158"/>
      <c r="I173" s="158"/>
      <c r="J173" s="158"/>
    </row>
    <row r="174" spans="1:10">
      <c r="A174" s="146"/>
      <c r="B174" s="147"/>
      <c r="C174" s="147"/>
      <c r="D174" s="158"/>
      <c r="E174" s="147"/>
      <c r="F174" s="158"/>
      <c r="G174" s="158"/>
      <c r="H174" s="158"/>
      <c r="I174" s="158"/>
      <c r="J174" s="158"/>
    </row>
    <row r="175" spans="1:10">
      <c r="A175" s="146"/>
      <c r="B175" s="147"/>
      <c r="C175" s="147"/>
      <c r="D175" s="158"/>
      <c r="E175" s="147"/>
      <c r="F175" s="158"/>
      <c r="G175" s="158"/>
      <c r="H175" s="158"/>
      <c r="I175" s="158"/>
      <c r="J175" s="158"/>
    </row>
    <row r="176" spans="1:10">
      <c r="A176" s="146"/>
      <c r="B176" s="147"/>
      <c r="C176" s="147"/>
      <c r="D176" s="158"/>
      <c r="E176" s="147"/>
      <c r="F176" s="158"/>
      <c r="G176" s="158"/>
      <c r="H176" s="158"/>
      <c r="I176" s="158"/>
      <c r="J176" s="158"/>
    </row>
    <row r="177" spans="1:10">
      <c r="A177" s="146"/>
      <c r="B177" s="147"/>
      <c r="C177" s="147"/>
      <c r="D177" s="158"/>
      <c r="E177" s="147"/>
      <c r="F177" s="158"/>
      <c r="G177" s="158"/>
      <c r="H177" s="158"/>
      <c r="I177" s="158"/>
      <c r="J177" s="158"/>
    </row>
    <row r="178" spans="1:10">
      <c r="A178" s="146"/>
      <c r="B178" s="147"/>
      <c r="C178" s="147"/>
      <c r="D178" s="158"/>
      <c r="E178" s="147"/>
      <c r="F178" s="158"/>
      <c r="G178" s="158"/>
      <c r="H178" s="158"/>
      <c r="I178" s="158"/>
      <c r="J178" s="158"/>
    </row>
    <row r="179" spans="1:10">
      <c r="A179" s="146"/>
      <c r="B179" s="147"/>
      <c r="C179" s="147"/>
      <c r="D179" s="158"/>
      <c r="E179" s="147"/>
      <c r="F179" s="158"/>
      <c r="G179" s="158"/>
      <c r="H179" s="158"/>
      <c r="I179" s="158"/>
      <c r="J179" s="158"/>
    </row>
    <row r="180" spans="1:10">
      <c r="A180" s="146"/>
      <c r="B180" s="147"/>
      <c r="C180" s="147"/>
      <c r="D180" s="158"/>
      <c r="E180" s="147"/>
      <c r="F180" s="158"/>
      <c r="G180" s="158"/>
      <c r="H180" s="158"/>
      <c r="I180" s="158"/>
      <c r="J180" s="158"/>
    </row>
    <row r="181" spans="1:10">
      <c r="A181" s="146"/>
      <c r="B181" s="147"/>
      <c r="C181" s="147"/>
      <c r="D181" s="158"/>
      <c r="E181" s="147"/>
      <c r="F181" s="158"/>
      <c r="G181" s="158"/>
      <c r="H181" s="158"/>
      <c r="I181" s="158"/>
      <c r="J181" s="158"/>
    </row>
    <row r="182" spans="1:10">
      <c r="A182" s="146"/>
      <c r="B182" s="147"/>
      <c r="C182" s="147"/>
      <c r="D182" s="158"/>
      <c r="E182" s="147"/>
      <c r="F182" s="158"/>
      <c r="G182" s="158"/>
      <c r="H182" s="158"/>
      <c r="I182" s="158"/>
      <c r="J182" s="158"/>
    </row>
    <row r="183" spans="1:10">
      <c r="A183" s="146"/>
      <c r="B183" s="147"/>
      <c r="C183" s="147"/>
      <c r="D183" s="158"/>
      <c r="E183" s="147"/>
      <c r="F183" s="158"/>
      <c r="G183" s="158"/>
      <c r="H183" s="158"/>
      <c r="I183" s="158"/>
      <c r="J183" s="158"/>
    </row>
    <row r="184" spans="1:10">
      <c r="A184" s="146"/>
      <c r="B184" s="147"/>
      <c r="C184" s="147"/>
      <c r="D184" s="158"/>
      <c r="E184" s="147"/>
      <c r="F184" s="158"/>
      <c r="G184" s="158"/>
      <c r="H184" s="158"/>
      <c r="I184" s="158"/>
      <c r="J184" s="158"/>
    </row>
    <row r="185" spans="1:10">
      <c r="A185" s="146"/>
      <c r="B185" s="147"/>
      <c r="C185" s="147"/>
      <c r="D185" s="158"/>
      <c r="E185" s="147"/>
      <c r="F185" s="158"/>
      <c r="G185" s="158"/>
      <c r="H185" s="158"/>
      <c r="I185" s="158"/>
      <c r="J185" s="158"/>
    </row>
    <row r="186" spans="1:10">
      <c r="A186" s="146"/>
      <c r="B186" s="147"/>
      <c r="C186" s="147"/>
      <c r="D186" s="158"/>
      <c r="E186" s="147"/>
      <c r="F186" s="158"/>
      <c r="G186" s="158"/>
      <c r="H186" s="158"/>
      <c r="I186" s="158"/>
      <c r="J186" s="158"/>
    </row>
    <row r="187" spans="1:10">
      <c r="A187" s="146"/>
      <c r="B187" s="147"/>
      <c r="C187" s="147"/>
      <c r="D187" s="158"/>
      <c r="E187" s="147"/>
      <c r="F187" s="158"/>
      <c r="G187" s="158"/>
      <c r="H187" s="158"/>
      <c r="I187" s="158"/>
      <c r="J187" s="158"/>
    </row>
    <row r="188" spans="1:10">
      <c r="A188" s="146"/>
      <c r="B188" s="147"/>
      <c r="C188" s="147"/>
      <c r="D188" s="158"/>
      <c r="E188" s="147"/>
      <c r="F188" s="158"/>
      <c r="G188" s="158"/>
      <c r="H188" s="158"/>
      <c r="I188" s="158"/>
      <c r="J188" s="158"/>
    </row>
    <row r="189" spans="1:10">
      <c r="A189" s="146"/>
      <c r="B189" s="147"/>
      <c r="C189" s="147"/>
      <c r="D189" s="158"/>
      <c r="E189" s="147"/>
      <c r="F189" s="158"/>
      <c r="G189" s="158"/>
      <c r="H189" s="158"/>
      <c r="I189" s="158"/>
      <c r="J189" s="158"/>
    </row>
    <row r="190" spans="1:10">
      <c r="A190" s="146"/>
      <c r="B190" s="147"/>
      <c r="C190" s="147"/>
      <c r="D190" s="158"/>
      <c r="E190" s="147"/>
      <c r="F190" s="158"/>
      <c r="G190" s="158"/>
      <c r="H190" s="158"/>
      <c r="I190" s="158"/>
      <c r="J190" s="158"/>
    </row>
    <row r="191" spans="1:10">
      <c r="A191" s="146"/>
      <c r="B191" s="147"/>
      <c r="C191" s="147"/>
      <c r="D191" s="158"/>
      <c r="E191" s="147"/>
      <c r="F191" s="158"/>
      <c r="G191" s="158"/>
      <c r="H191" s="158"/>
      <c r="I191" s="158"/>
      <c r="J191" s="158"/>
    </row>
    <row r="192" spans="1:10">
      <c r="A192" s="146"/>
      <c r="B192" s="147"/>
      <c r="C192" s="147"/>
      <c r="D192" s="158"/>
      <c r="E192" s="147"/>
      <c r="F192" s="158"/>
      <c r="G192" s="158"/>
      <c r="H192" s="158"/>
      <c r="I192" s="158"/>
      <c r="J192" s="158"/>
    </row>
    <row r="193" spans="1:10">
      <c r="A193" s="146"/>
      <c r="B193" s="147"/>
      <c r="C193" s="147"/>
      <c r="D193" s="158"/>
      <c r="E193" s="147"/>
      <c r="F193" s="158"/>
      <c r="G193" s="158"/>
      <c r="H193" s="158"/>
      <c r="I193" s="158"/>
      <c r="J193" s="158"/>
    </row>
    <row r="194" spans="1:10">
      <c r="A194" s="146"/>
      <c r="B194" s="147"/>
      <c r="C194" s="147"/>
      <c r="D194" s="158"/>
      <c r="E194" s="147"/>
      <c r="F194" s="158"/>
      <c r="G194" s="158"/>
      <c r="H194" s="158"/>
      <c r="I194" s="158"/>
      <c r="J194" s="158"/>
    </row>
    <row r="195" spans="1:10">
      <c r="A195" s="146"/>
      <c r="B195" s="147"/>
      <c r="C195" s="147"/>
      <c r="D195" s="158"/>
      <c r="E195" s="147"/>
      <c r="F195" s="158"/>
      <c r="G195" s="158"/>
      <c r="H195" s="158"/>
      <c r="I195" s="158"/>
      <c r="J195" s="158"/>
    </row>
    <row r="196" spans="1:10">
      <c r="A196" s="146"/>
      <c r="B196" s="147"/>
      <c r="C196" s="147"/>
      <c r="D196" s="158"/>
      <c r="E196" s="147"/>
      <c r="F196" s="158"/>
      <c r="G196" s="158"/>
      <c r="H196" s="158"/>
      <c r="I196" s="158"/>
      <c r="J196" s="158"/>
    </row>
    <row r="197" spans="1:10">
      <c r="A197" s="146"/>
      <c r="B197" s="147"/>
      <c r="C197" s="147"/>
      <c r="D197" s="158"/>
      <c r="E197" s="147"/>
      <c r="F197" s="158"/>
      <c r="G197" s="158"/>
      <c r="H197" s="158"/>
      <c r="I197" s="158"/>
      <c r="J197" s="158"/>
    </row>
    <row r="198" spans="1:10">
      <c r="A198" s="146"/>
      <c r="B198" s="147"/>
      <c r="C198" s="147"/>
      <c r="D198" s="158"/>
      <c r="E198" s="147"/>
      <c r="F198" s="158"/>
      <c r="G198" s="158"/>
      <c r="H198" s="158"/>
      <c r="I198" s="158"/>
      <c r="J198" s="158"/>
    </row>
    <row r="199" spans="1:10">
      <c r="A199" s="146"/>
      <c r="B199" s="147"/>
      <c r="C199" s="147"/>
      <c r="D199" s="158"/>
      <c r="E199" s="147"/>
      <c r="F199" s="158"/>
      <c r="G199" s="158"/>
      <c r="H199" s="158"/>
      <c r="I199" s="158"/>
      <c r="J199" s="158"/>
    </row>
    <row r="200" spans="1:10">
      <c r="A200" s="146"/>
      <c r="B200" s="147"/>
      <c r="C200" s="147"/>
      <c r="D200" s="158"/>
      <c r="E200" s="147"/>
      <c r="F200" s="158"/>
      <c r="G200" s="158"/>
      <c r="H200" s="158"/>
      <c r="I200" s="158"/>
      <c r="J200" s="158"/>
    </row>
  </sheetData>
  <sortState xmlns:xlrd2="http://schemas.microsoft.com/office/spreadsheetml/2017/richdata2" ref="A2:J81">
    <sortCondition ref="A2:A81"/>
  </sortState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35B1-6CC1-4955-84DB-0F4A1F31E3FA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145</v>
      </c>
      <c r="C2" s="154" t="s">
        <v>182</v>
      </c>
      <c r="D2" s="166">
        <v>707123.74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145</v>
      </c>
      <c r="C3" s="154" t="s">
        <v>182</v>
      </c>
      <c r="D3" s="166">
        <v>743230.22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145</v>
      </c>
      <c r="C4" s="154" t="s">
        <v>182</v>
      </c>
      <c r="D4" s="166">
        <v>761592.8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145</v>
      </c>
      <c r="C5" s="154" t="s">
        <v>182</v>
      </c>
      <c r="D5" s="166">
        <v>723528.74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145</v>
      </c>
      <c r="C6" s="154" t="s">
        <v>182</v>
      </c>
      <c r="D6" s="166">
        <v>771061.96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145</v>
      </c>
      <c r="C7" s="154" t="s">
        <v>182</v>
      </c>
      <c r="D7" s="166">
        <v>769675.21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145</v>
      </c>
      <c r="C8" s="154" t="s">
        <v>182</v>
      </c>
      <c r="D8" s="166">
        <v>867781.98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145</v>
      </c>
      <c r="C9" s="154" t="s">
        <v>182</v>
      </c>
      <c r="D9" s="166">
        <v>789235.57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145</v>
      </c>
      <c r="C10" s="154" t="s">
        <v>182</v>
      </c>
      <c r="D10" s="166">
        <v>877686.19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145</v>
      </c>
      <c r="C11" s="154" t="s">
        <v>182</v>
      </c>
      <c r="D11" s="166">
        <v>776443.13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145</v>
      </c>
      <c r="C12" s="154" t="s">
        <v>182</v>
      </c>
      <c r="D12" s="166">
        <v>886416.31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145</v>
      </c>
      <c r="C13" s="154" t="s">
        <v>182</v>
      </c>
      <c r="D13" s="166">
        <v>811728.66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145</v>
      </c>
      <c r="C14" s="154" t="s">
        <v>182</v>
      </c>
      <c r="D14" s="166">
        <v>704919.35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145</v>
      </c>
      <c r="C15" s="154" t="s">
        <v>182</v>
      </c>
      <c r="D15" s="166">
        <v>846874.89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145</v>
      </c>
      <c r="C16" s="154" t="s">
        <v>182</v>
      </c>
      <c r="D16" s="166">
        <v>628837.35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145</v>
      </c>
      <c r="C17" s="154" t="s">
        <v>182</v>
      </c>
      <c r="D17" s="166">
        <v>734252.27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145</v>
      </c>
      <c r="C18" s="154" t="s">
        <v>182</v>
      </c>
      <c r="D18" s="166">
        <v>760865.91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145</v>
      </c>
      <c r="C19" s="154" t="s">
        <v>182</v>
      </c>
      <c r="D19" s="166">
        <v>753461.26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145</v>
      </c>
      <c r="C20" s="154" t="s">
        <v>182</v>
      </c>
      <c r="D20" s="166">
        <v>820531.42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145</v>
      </c>
      <c r="C21" s="154" t="s">
        <v>182</v>
      </c>
      <c r="D21" s="166">
        <v>695015.25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145</v>
      </c>
      <c r="C22" s="154" t="s">
        <v>182</v>
      </c>
      <c r="D22" s="166">
        <v>831806.29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145</v>
      </c>
      <c r="C23" s="154" t="s">
        <v>182</v>
      </c>
      <c r="D23" s="166">
        <v>678249.09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145</v>
      </c>
      <c r="C24" s="154" t="s">
        <v>182</v>
      </c>
      <c r="D24" s="166">
        <v>770911.02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145</v>
      </c>
      <c r="C25" s="154" t="s">
        <v>182</v>
      </c>
      <c r="D25" s="166">
        <v>616753.68999999994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145</v>
      </c>
      <c r="C26" s="154" t="s">
        <v>182</v>
      </c>
      <c r="D26" s="166">
        <v>591733.51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145</v>
      </c>
      <c r="C27" s="154" t="s">
        <v>182</v>
      </c>
      <c r="D27" s="166">
        <v>784954.51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145</v>
      </c>
      <c r="C28" s="154" t="s">
        <v>182</v>
      </c>
      <c r="D28" s="166">
        <v>710969.14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145</v>
      </c>
      <c r="C29" s="154" t="s">
        <v>182</v>
      </c>
      <c r="D29" s="166">
        <v>478192.85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145</v>
      </c>
      <c r="C30" s="154" t="s">
        <v>182</v>
      </c>
      <c r="D30" s="166">
        <v>504837.05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145</v>
      </c>
      <c r="C31" s="154" t="s">
        <v>182</v>
      </c>
      <c r="D31" s="166">
        <v>322242.43</v>
      </c>
      <c r="E31" s="154" t="s">
        <v>183</v>
      </c>
      <c r="F31" s="156">
        <v>425855.86</v>
      </c>
      <c r="G31" s="156">
        <v>533.29</v>
      </c>
      <c r="H31" s="156">
        <v>-100891.74</v>
      </c>
      <c r="I31" s="156">
        <v>0</v>
      </c>
      <c r="J31" s="156">
        <v>-3254.98</v>
      </c>
    </row>
    <row r="32" spans="1:10">
      <c r="A32" s="146">
        <v>39994</v>
      </c>
      <c r="B32" s="154" t="s">
        <v>145</v>
      </c>
      <c r="C32" s="154" t="s">
        <v>182</v>
      </c>
      <c r="D32" s="166">
        <v>575619.25</v>
      </c>
      <c r="E32" s="154" t="s">
        <v>183</v>
      </c>
      <c r="F32" s="156">
        <v>609603.27</v>
      </c>
      <c r="G32" s="156">
        <v>4507.37</v>
      </c>
      <c r="H32" s="156">
        <v>-32677.05</v>
      </c>
      <c r="I32" s="156">
        <v>0</v>
      </c>
      <c r="J32" s="156">
        <v>-5814.34</v>
      </c>
    </row>
    <row r="33" spans="1:10">
      <c r="A33" s="146">
        <v>40025</v>
      </c>
      <c r="B33" s="154" t="s">
        <v>145</v>
      </c>
      <c r="C33" s="154" t="s">
        <v>182</v>
      </c>
      <c r="D33" s="166">
        <v>632395.72</v>
      </c>
      <c r="E33" s="154" t="s">
        <v>183</v>
      </c>
      <c r="F33" s="156">
        <v>622231.12</v>
      </c>
      <c r="G33" s="156">
        <v>10209.950000000001</v>
      </c>
      <c r="H33" s="156">
        <v>6342.49</v>
      </c>
      <c r="I33" s="156">
        <v>0</v>
      </c>
      <c r="J33" s="156">
        <v>-6387.84</v>
      </c>
    </row>
    <row r="34" spans="1:10">
      <c r="A34" s="146">
        <v>40056</v>
      </c>
      <c r="B34" s="154" t="s">
        <v>145</v>
      </c>
      <c r="C34" s="154" t="s">
        <v>182</v>
      </c>
      <c r="D34" s="166">
        <v>634042.07999999996</v>
      </c>
      <c r="E34" s="154" t="s">
        <v>183</v>
      </c>
      <c r="F34" s="156">
        <v>644543.47</v>
      </c>
      <c r="G34" s="156">
        <v>1378.99</v>
      </c>
      <c r="H34" s="156">
        <v>-5475.92</v>
      </c>
      <c r="I34" s="156">
        <v>0</v>
      </c>
      <c r="J34" s="156">
        <v>-6404.46</v>
      </c>
    </row>
    <row r="35" spans="1:10">
      <c r="A35" s="146">
        <v>40086</v>
      </c>
      <c r="B35" s="154" t="s">
        <v>145</v>
      </c>
      <c r="C35" s="154" t="s">
        <v>182</v>
      </c>
      <c r="D35" s="166">
        <v>706657.11</v>
      </c>
      <c r="E35" s="154" t="s">
        <v>183</v>
      </c>
      <c r="F35" s="156">
        <v>709003.45</v>
      </c>
      <c r="G35" s="156">
        <v>4837.32</v>
      </c>
      <c r="H35" s="156">
        <v>-45.71</v>
      </c>
      <c r="I35" s="156">
        <v>0</v>
      </c>
      <c r="J35" s="156">
        <v>-7137.95</v>
      </c>
    </row>
    <row r="36" spans="1:10">
      <c r="A36" s="146">
        <v>40117</v>
      </c>
      <c r="B36" s="154" t="s">
        <v>145</v>
      </c>
      <c r="C36" s="154" t="s">
        <v>182</v>
      </c>
      <c r="D36" s="166">
        <v>642254.39</v>
      </c>
      <c r="E36" s="154" t="s">
        <v>183</v>
      </c>
      <c r="F36" s="156">
        <v>644769.98</v>
      </c>
      <c r="G36" s="156">
        <v>3417.32</v>
      </c>
      <c r="H36" s="156">
        <v>554.51</v>
      </c>
      <c r="I36" s="156">
        <v>0</v>
      </c>
      <c r="J36" s="156">
        <v>-6487.42</v>
      </c>
    </row>
    <row r="37" spans="1:10">
      <c r="A37" s="146">
        <v>40147</v>
      </c>
      <c r="B37" s="154" t="s">
        <v>145</v>
      </c>
      <c r="C37" s="154" t="s">
        <v>182</v>
      </c>
      <c r="D37" s="166">
        <v>601306.09</v>
      </c>
      <c r="E37" s="154" t="s">
        <v>183</v>
      </c>
      <c r="F37" s="156">
        <v>599517.76</v>
      </c>
      <c r="G37" s="156">
        <v>7865.08</v>
      </c>
      <c r="H37" s="156">
        <v>-2.95</v>
      </c>
      <c r="I37" s="156">
        <v>0</v>
      </c>
      <c r="J37" s="156">
        <v>-6073.8</v>
      </c>
    </row>
    <row r="38" spans="1:10">
      <c r="A38" s="146">
        <v>40178</v>
      </c>
      <c r="B38" s="154" t="s">
        <v>145</v>
      </c>
      <c r="C38" s="154" t="s">
        <v>182</v>
      </c>
      <c r="D38" s="166">
        <v>638300.93000000005</v>
      </c>
      <c r="E38" s="154" t="s">
        <v>183</v>
      </c>
      <c r="F38" s="156">
        <v>640367.16</v>
      </c>
      <c r="G38" s="156">
        <v>4377.84</v>
      </c>
      <c r="H38" s="156">
        <v>3.41</v>
      </c>
      <c r="I38" s="156">
        <v>0</v>
      </c>
      <c r="J38" s="156">
        <v>-6447.48</v>
      </c>
    </row>
    <row r="39" spans="1:10">
      <c r="A39" s="146">
        <v>40209</v>
      </c>
      <c r="B39" s="154" t="s">
        <v>145</v>
      </c>
      <c r="C39" s="154" t="s">
        <v>182</v>
      </c>
      <c r="D39" s="166">
        <v>645835.65</v>
      </c>
      <c r="E39" s="154" t="s">
        <v>183</v>
      </c>
      <c r="F39" s="156">
        <v>647917.74</v>
      </c>
      <c r="G39" s="156">
        <v>4351.1899999999996</v>
      </c>
      <c r="H39" s="156">
        <v>90.32</v>
      </c>
      <c r="I39" s="156">
        <v>0</v>
      </c>
      <c r="J39" s="156">
        <v>-6523.6</v>
      </c>
    </row>
    <row r="40" spans="1:10">
      <c r="A40" s="146">
        <v>40237</v>
      </c>
      <c r="B40" s="154" t="s">
        <v>145</v>
      </c>
      <c r="C40" s="154" t="s">
        <v>182</v>
      </c>
      <c r="D40" s="166">
        <v>680642.26</v>
      </c>
      <c r="E40" s="154" t="s">
        <v>183</v>
      </c>
      <c r="F40" s="156">
        <v>681798.76</v>
      </c>
      <c r="G40" s="156">
        <v>5406.26</v>
      </c>
      <c r="H40" s="156">
        <v>312.42</v>
      </c>
      <c r="I40" s="156">
        <v>0</v>
      </c>
      <c r="J40" s="156">
        <v>-6875.18</v>
      </c>
    </row>
    <row r="41" spans="1:10">
      <c r="A41" s="146">
        <v>40268</v>
      </c>
      <c r="B41" s="154" t="s">
        <v>145</v>
      </c>
      <c r="C41" s="154" t="s">
        <v>182</v>
      </c>
      <c r="D41" s="166">
        <v>548883.81000000006</v>
      </c>
      <c r="E41" s="154" t="s">
        <v>183</v>
      </c>
      <c r="F41" s="156">
        <v>579954.73</v>
      </c>
      <c r="G41" s="156">
        <v>3207.25</v>
      </c>
      <c r="H41" s="156">
        <v>-28733.89</v>
      </c>
      <c r="I41" s="156">
        <v>0</v>
      </c>
      <c r="J41" s="156">
        <v>-5544.28</v>
      </c>
    </row>
    <row r="42" spans="1:10">
      <c r="A42" s="146">
        <v>40298</v>
      </c>
      <c r="B42" s="154" t="s">
        <v>145</v>
      </c>
      <c r="C42" s="154" t="s">
        <v>182</v>
      </c>
      <c r="D42" s="166">
        <v>671700.03</v>
      </c>
      <c r="E42" s="154" t="s">
        <v>183</v>
      </c>
      <c r="F42" s="156">
        <v>670809.22</v>
      </c>
      <c r="G42" s="156">
        <v>7673.45</v>
      </c>
      <c r="H42" s="156">
        <v>2.2000000000000002</v>
      </c>
      <c r="I42" s="156">
        <v>0</v>
      </c>
      <c r="J42" s="156">
        <v>-6784.84</v>
      </c>
    </row>
    <row r="43" spans="1:10">
      <c r="A43" s="146">
        <v>40329</v>
      </c>
      <c r="B43" s="154" t="s">
        <v>145</v>
      </c>
      <c r="C43" s="154" t="s">
        <v>182</v>
      </c>
      <c r="D43" s="166">
        <v>651171.56999999995</v>
      </c>
      <c r="E43" s="154" t="s">
        <v>183</v>
      </c>
      <c r="F43" s="156">
        <v>653075.54</v>
      </c>
      <c r="G43" s="156">
        <v>4727.28</v>
      </c>
      <c r="H43" s="156">
        <v>-53.76</v>
      </c>
      <c r="I43" s="156">
        <v>0</v>
      </c>
      <c r="J43" s="156">
        <v>-6577.49</v>
      </c>
    </row>
    <row r="44" spans="1:10">
      <c r="A44" s="146">
        <v>40359</v>
      </c>
      <c r="B44" s="154" t="s">
        <v>145</v>
      </c>
      <c r="C44" s="154" t="s">
        <v>182</v>
      </c>
      <c r="D44" s="166">
        <v>671872.23</v>
      </c>
      <c r="E44" s="154" t="s">
        <v>183</v>
      </c>
      <c r="F44" s="156">
        <v>675130.89</v>
      </c>
      <c r="G44" s="156">
        <v>3051.85</v>
      </c>
      <c r="H44" s="156">
        <v>476.07</v>
      </c>
      <c r="I44" s="156">
        <v>0</v>
      </c>
      <c r="J44" s="156">
        <v>-6786.58</v>
      </c>
    </row>
    <row r="45" spans="1:10">
      <c r="A45" s="146">
        <v>40390</v>
      </c>
      <c r="B45" s="154" t="s">
        <v>145</v>
      </c>
      <c r="C45" s="154" t="s">
        <v>182</v>
      </c>
      <c r="D45" s="166">
        <v>641666.81000000006</v>
      </c>
      <c r="E45" s="154" t="s">
        <v>183</v>
      </c>
      <c r="F45" s="156">
        <v>641300.22</v>
      </c>
      <c r="G45" s="156">
        <v>5893.1</v>
      </c>
      <c r="H45" s="156">
        <v>954.98</v>
      </c>
      <c r="I45" s="156">
        <v>0</v>
      </c>
      <c r="J45" s="156">
        <v>-6481.49</v>
      </c>
    </row>
    <row r="46" spans="1:10">
      <c r="A46" s="146">
        <v>40421</v>
      </c>
      <c r="B46" s="154" t="s">
        <v>145</v>
      </c>
      <c r="C46" s="154" t="s">
        <v>182</v>
      </c>
      <c r="D46" s="166">
        <v>659470.41</v>
      </c>
      <c r="E46" s="154" t="s">
        <v>183</v>
      </c>
      <c r="F46" s="156">
        <v>664296.93999999994</v>
      </c>
      <c r="G46" s="156">
        <v>1810.25</v>
      </c>
      <c r="H46" s="156">
        <v>24.53</v>
      </c>
      <c r="I46" s="156">
        <v>0</v>
      </c>
      <c r="J46" s="156">
        <v>-6661.31</v>
      </c>
    </row>
    <row r="47" spans="1:10">
      <c r="A47" s="146">
        <v>40451</v>
      </c>
      <c r="B47" s="154" t="s">
        <v>145</v>
      </c>
      <c r="C47" s="154" t="s">
        <v>182</v>
      </c>
      <c r="D47" s="166">
        <v>685579</v>
      </c>
      <c r="E47" s="154" t="s">
        <v>183</v>
      </c>
      <c r="F47" s="156">
        <v>675556.44</v>
      </c>
      <c r="G47" s="156">
        <v>16824.22</v>
      </c>
      <c r="H47" s="156">
        <v>123.38</v>
      </c>
      <c r="I47" s="156">
        <v>0</v>
      </c>
      <c r="J47" s="156">
        <v>-6925.04</v>
      </c>
    </row>
    <row r="48" spans="1:10">
      <c r="A48" s="146">
        <v>40482</v>
      </c>
      <c r="B48" s="154" t="s">
        <v>145</v>
      </c>
      <c r="C48" s="154" t="s">
        <v>182</v>
      </c>
      <c r="D48" s="166">
        <v>633135.46</v>
      </c>
      <c r="E48" s="154" t="s">
        <v>183</v>
      </c>
      <c r="F48" s="156">
        <v>669123.05000000005</v>
      </c>
      <c r="G48" s="156">
        <v>5194.49</v>
      </c>
      <c r="H48" s="156">
        <v>-34786.769999999997</v>
      </c>
      <c r="I48" s="156">
        <v>0</v>
      </c>
      <c r="J48" s="156">
        <v>-6395.31</v>
      </c>
    </row>
    <row r="49" spans="1:10">
      <c r="A49" s="146">
        <v>40512</v>
      </c>
      <c r="B49" s="154" t="s">
        <v>145</v>
      </c>
      <c r="C49" s="154" t="s">
        <v>182</v>
      </c>
      <c r="D49" s="166">
        <v>614209.79</v>
      </c>
      <c r="E49" s="154" t="s">
        <v>183</v>
      </c>
      <c r="F49" s="156">
        <v>618084.84</v>
      </c>
      <c r="G49" s="156">
        <v>4853.32</v>
      </c>
      <c r="H49" s="156">
        <v>-2524.2399999999998</v>
      </c>
      <c r="I49" s="156">
        <v>0</v>
      </c>
      <c r="J49" s="156">
        <v>-6204.13</v>
      </c>
    </row>
    <row r="50" spans="1:10">
      <c r="A50" s="146">
        <v>40543</v>
      </c>
      <c r="B50" s="154" t="s">
        <v>145</v>
      </c>
      <c r="C50" s="154" t="s">
        <v>182</v>
      </c>
      <c r="D50" s="166">
        <v>616608.93000000005</v>
      </c>
      <c r="E50" s="154" t="s">
        <v>183</v>
      </c>
      <c r="F50" s="156">
        <v>621634.36</v>
      </c>
      <c r="G50" s="156">
        <v>5396.86</v>
      </c>
      <c r="H50" s="156">
        <v>-4193.92</v>
      </c>
      <c r="I50" s="156">
        <v>0</v>
      </c>
      <c r="J50" s="156">
        <v>-6228.37</v>
      </c>
    </row>
    <row r="51" spans="1:10">
      <c r="A51" s="146">
        <v>40574</v>
      </c>
      <c r="B51" s="154" t="s">
        <v>145</v>
      </c>
      <c r="C51" s="154" t="s">
        <v>182</v>
      </c>
      <c r="D51" s="166">
        <v>713612.31</v>
      </c>
      <c r="E51" s="154" t="s">
        <v>183</v>
      </c>
      <c r="F51" s="156">
        <v>720748.19</v>
      </c>
      <c r="G51" s="156">
        <v>2799.35</v>
      </c>
      <c r="H51" s="156">
        <v>980.32</v>
      </c>
      <c r="I51" s="156">
        <v>-3707.34</v>
      </c>
      <c r="J51" s="156">
        <v>-7208.21</v>
      </c>
    </row>
    <row r="52" spans="1:10">
      <c r="A52" s="146">
        <v>40602</v>
      </c>
      <c r="B52" s="154" t="s">
        <v>145</v>
      </c>
      <c r="C52" s="154" t="s">
        <v>182</v>
      </c>
      <c r="D52" s="166">
        <v>620534.30000000005</v>
      </c>
      <c r="E52" s="154" t="s">
        <v>183</v>
      </c>
      <c r="F52" s="156">
        <v>612069.64</v>
      </c>
      <c r="G52" s="156">
        <v>15569.67</v>
      </c>
      <c r="H52" s="156">
        <v>76.52</v>
      </c>
      <c r="I52" s="156">
        <v>-913.5</v>
      </c>
      <c r="J52" s="156">
        <v>-6268.03</v>
      </c>
    </row>
    <row r="53" spans="1:10">
      <c r="A53" s="146">
        <v>40633</v>
      </c>
      <c r="B53" s="154" t="s">
        <v>145</v>
      </c>
      <c r="C53" s="154" t="s">
        <v>182</v>
      </c>
      <c r="D53" s="166">
        <v>653239.13</v>
      </c>
      <c r="E53" s="154" t="s">
        <v>183</v>
      </c>
      <c r="F53" s="156">
        <v>646084.21</v>
      </c>
      <c r="G53" s="156">
        <v>11828.78</v>
      </c>
      <c r="H53" s="156">
        <v>1924.51</v>
      </c>
      <c r="I53" s="156">
        <v>0</v>
      </c>
      <c r="J53" s="156">
        <v>-6598.37</v>
      </c>
    </row>
    <row r="54" spans="1:10">
      <c r="A54" s="146">
        <v>40663</v>
      </c>
      <c r="B54" s="154" t="s">
        <v>145</v>
      </c>
      <c r="C54" s="154" t="s">
        <v>182</v>
      </c>
      <c r="D54" s="166">
        <v>666730.05000000005</v>
      </c>
      <c r="E54" s="154" t="s">
        <v>183</v>
      </c>
      <c r="F54" s="156">
        <v>666763.38</v>
      </c>
      <c r="G54" s="156">
        <v>3206.59</v>
      </c>
      <c r="H54" s="156">
        <v>5539.57</v>
      </c>
      <c r="I54" s="156">
        <v>-2044.84</v>
      </c>
      <c r="J54" s="156">
        <v>-6734.65</v>
      </c>
    </row>
    <row r="55" spans="1:10">
      <c r="A55" s="146">
        <v>40694</v>
      </c>
      <c r="B55" s="154" t="s">
        <v>145</v>
      </c>
      <c r="C55" s="154" t="s">
        <v>182</v>
      </c>
      <c r="D55" s="166">
        <v>655745.19999999995</v>
      </c>
      <c r="E55" s="154" t="s">
        <v>183</v>
      </c>
      <c r="F55" s="156">
        <v>660124.67000000004</v>
      </c>
      <c r="G55" s="156">
        <v>3879.15</v>
      </c>
      <c r="H55" s="156">
        <v>76.010000000000005</v>
      </c>
      <c r="I55" s="156">
        <v>-1710.94</v>
      </c>
      <c r="J55" s="156">
        <v>-6623.69</v>
      </c>
    </row>
    <row r="56" spans="1:10">
      <c r="A56" s="146">
        <v>40724</v>
      </c>
      <c r="B56" s="154" t="s">
        <v>145</v>
      </c>
      <c r="C56" s="154" t="s">
        <v>182</v>
      </c>
      <c r="D56" s="166">
        <v>687275.25</v>
      </c>
      <c r="E56" s="154" t="s">
        <v>183</v>
      </c>
      <c r="F56" s="156">
        <v>708286.56</v>
      </c>
      <c r="G56" s="156">
        <v>-12770.42</v>
      </c>
      <c r="H56" s="156">
        <v>-640.24</v>
      </c>
      <c r="I56" s="156">
        <v>-658.48</v>
      </c>
      <c r="J56" s="156">
        <v>-6942.17</v>
      </c>
    </row>
    <row r="57" spans="1:10">
      <c r="A57" s="146">
        <v>40755</v>
      </c>
      <c r="B57" s="154" t="s">
        <v>145</v>
      </c>
      <c r="C57" s="154" t="s">
        <v>182</v>
      </c>
      <c r="D57" s="166">
        <v>677577.3</v>
      </c>
      <c r="E57" s="154" t="s">
        <v>183</v>
      </c>
      <c r="F57" s="156">
        <v>682290.83</v>
      </c>
      <c r="G57" s="156">
        <v>2231.46</v>
      </c>
      <c r="H57" s="156">
        <v>227.22</v>
      </c>
      <c r="I57" s="156">
        <v>-327.99</v>
      </c>
      <c r="J57" s="156">
        <v>-6844.22</v>
      </c>
    </row>
    <row r="58" spans="1:10">
      <c r="A58" s="146">
        <v>40786</v>
      </c>
      <c r="B58" s="154" t="s">
        <v>145</v>
      </c>
      <c r="C58" s="154" t="s">
        <v>182</v>
      </c>
      <c r="D58" s="166">
        <v>717727.47</v>
      </c>
      <c r="E58" s="154" t="s">
        <v>183</v>
      </c>
      <c r="F58" s="156">
        <v>723390.05</v>
      </c>
      <c r="G58" s="156">
        <v>3943.69</v>
      </c>
      <c r="H58" s="156">
        <v>-1297.92</v>
      </c>
      <c r="I58" s="156">
        <v>-1058.57</v>
      </c>
      <c r="J58" s="156">
        <v>-7249.78</v>
      </c>
    </row>
    <row r="59" spans="1:10">
      <c r="A59" s="146">
        <v>40816</v>
      </c>
      <c r="B59" s="154" t="s">
        <v>145</v>
      </c>
      <c r="C59" s="154" t="s">
        <v>182</v>
      </c>
      <c r="D59" s="166">
        <v>693987.8</v>
      </c>
      <c r="E59" s="154" t="s">
        <v>183</v>
      </c>
      <c r="F59" s="156">
        <v>697407.85</v>
      </c>
      <c r="G59" s="156">
        <v>4556.03</v>
      </c>
      <c r="H59" s="156">
        <v>-966.11</v>
      </c>
      <c r="I59" s="156">
        <v>0</v>
      </c>
      <c r="J59" s="156">
        <v>-7009.97</v>
      </c>
    </row>
    <row r="60" spans="1:10">
      <c r="A60" s="146">
        <v>40847</v>
      </c>
      <c r="B60" s="154" t="s">
        <v>145</v>
      </c>
      <c r="C60" s="154" t="s">
        <v>182</v>
      </c>
      <c r="D60" s="166">
        <v>673016.66</v>
      </c>
      <c r="E60" s="154" t="s">
        <v>183</v>
      </c>
      <c r="F60" s="156">
        <v>676322.37</v>
      </c>
      <c r="G60" s="156">
        <v>2669.15</v>
      </c>
      <c r="H60" s="156">
        <v>2237.58</v>
      </c>
      <c r="I60" s="156">
        <v>-1414.29</v>
      </c>
      <c r="J60" s="156">
        <v>-6798.15</v>
      </c>
    </row>
    <row r="61" spans="1:10">
      <c r="A61" s="146">
        <v>40877</v>
      </c>
      <c r="B61" s="154" t="s">
        <v>145</v>
      </c>
      <c r="C61" s="154" t="s">
        <v>182</v>
      </c>
      <c r="D61" s="166">
        <v>637316.63</v>
      </c>
      <c r="E61" s="154" t="s">
        <v>183</v>
      </c>
      <c r="F61" s="156">
        <v>630851.11</v>
      </c>
      <c r="G61" s="156">
        <v>16334.37</v>
      </c>
      <c r="H61" s="156">
        <v>54.62</v>
      </c>
      <c r="I61" s="156">
        <v>-3485.93</v>
      </c>
      <c r="J61" s="156">
        <v>-6437.54</v>
      </c>
    </row>
    <row r="62" spans="1:10">
      <c r="A62" s="146">
        <v>40908</v>
      </c>
      <c r="B62" s="154" t="s">
        <v>145</v>
      </c>
      <c r="C62" s="154" t="s">
        <v>182</v>
      </c>
      <c r="D62" s="166">
        <v>647448.41</v>
      </c>
      <c r="E62" s="154" t="s">
        <v>183</v>
      </c>
      <c r="F62" s="156">
        <v>622902.05000000005</v>
      </c>
      <c r="G62" s="156">
        <v>33062.86</v>
      </c>
      <c r="H62" s="156">
        <v>-523.97</v>
      </c>
      <c r="I62" s="156">
        <v>-1452.64</v>
      </c>
      <c r="J62" s="156">
        <v>-6539.89</v>
      </c>
    </row>
    <row r="63" spans="1:10">
      <c r="A63" s="146">
        <v>40939</v>
      </c>
      <c r="B63" s="154" t="s">
        <v>145</v>
      </c>
      <c r="C63" s="154" t="s">
        <v>182</v>
      </c>
      <c r="D63" s="166">
        <v>753476.85</v>
      </c>
      <c r="E63" s="154" t="s">
        <v>183</v>
      </c>
      <c r="F63" s="156">
        <v>732471.98</v>
      </c>
      <c r="G63" s="156">
        <v>30270.09</v>
      </c>
      <c r="H63" s="156">
        <v>401.88</v>
      </c>
      <c r="I63" s="156">
        <v>-2056.23</v>
      </c>
      <c r="J63" s="156">
        <v>-7610.87</v>
      </c>
    </row>
    <row r="64" spans="1:10">
      <c r="A64" s="146">
        <v>40968</v>
      </c>
      <c r="B64" s="154" t="s">
        <v>145</v>
      </c>
      <c r="C64" s="154" t="s">
        <v>182</v>
      </c>
      <c r="D64" s="166">
        <v>603365.91</v>
      </c>
      <c r="E64" s="154" t="s">
        <v>183</v>
      </c>
      <c r="F64" s="156">
        <v>580752.27</v>
      </c>
      <c r="G64" s="156">
        <v>33717.33</v>
      </c>
      <c r="H64" s="156">
        <v>-4063.36</v>
      </c>
      <c r="I64" s="156">
        <v>-945.72</v>
      </c>
      <c r="J64" s="156">
        <v>-6094.61</v>
      </c>
    </row>
    <row r="65" spans="1:10">
      <c r="A65" s="146">
        <v>40999</v>
      </c>
      <c r="B65" s="154" t="s">
        <v>145</v>
      </c>
      <c r="C65" s="154" t="s">
        <v>182</v>
      </c>
      <c r="D65" s="166">
        <v>685243.96</v>
      </c>
      <c r="E65" s="154" t="s">
        <v>183</v>
      </c>
      <c r="F65" s="156">
        <v>687709.86</v>
      </c>
      <c r="G65" s="156">
        <v>4872.7299999999996</v>
      </c>
      <c r="H65" s="156">
        <v>167.42</v>
      </c>
      <c r="I65" s="156">
        <v>-584.38</v>
      </c>
      <c r="J65" s="156">
        <v>-6921.67</v>
      </c>
    </row>
    <row r="66" spans="1:10">
      <c r="A66" s="146">
        <v>41029</v>
      </c>
      <c r="B66" s="154" t="s">
        <v>145</v>
      </c>
      <c r="C66" s="154" t="s">
        <v>182</v>
      </c>
      <c r="D66" s="166">
        <v>730856.4</v>
      </c>
      <c r="E66" s="154" t="s">
        <v>183</v>
      </c>
      <c r="F66" s="156">
        <v>721129.33</v>
      </c>
      <c r="G66" s="156">
        <v>16244.9</v>
      </c>
      <c r="H66" s="156">
        <v>984.5</v>
      </c>
      <c r="I66" s="156">
        <v>-119.95</v>
      </c>
      <c r="J66" s="156">
        <v>-7382.38</v>
      </c>
    </row>
    <row r="67" spans="1:10">
      <c r="A67" s="146">
        <v>41060</v>
      </c>
      <c r="B67" s="154" t="s">
        <v>145</v>
      </c>
      <c r="C67" s="154" t="s">
        <v>182</v>
      </c>
      <c r="D67" s="166">
        <v>673530.58</v>
      </c>
      <c r="E67" s="154" t="s">
        <v>183</v>
      </c>
      <c r="F67" s="156">
        <v>645489.04</v>
      </c>
      <c r="G67" s="156">
        <v>37517</v>
      </c>
      <c r="H67" s="156">
        <v>-1638.3</v>
      </c>
      <c r="I67" s="156">
        <v>-1033.82</v>
      </c>
      <c r="J67" s="156">
        <v>-6803.34</v>
      </c>
    </row>
    <row r="68" spans="1:10">
      <c r="A68" s="146">
        <v>41090</v>
      </c>
      <c r="B68" s="154" t="s">
        <v>145</v>
      </c>
      <c r="C68" s="154" t="s">
        <v>182</v>
      </c>
      <c r="D68" s="166">
        <v>736279.61</v>
      </c>
      <c r="E68" s="154" t="s">
        <v>183</v>
      </c>
      <c r="F68" s="156">
        <v>729534.29</v>
      </c>
      <c r="G68" s="156">
        <v>14665.88</v>
      </c>
      <c r="H68" s="156">
        <v>59.69</v>
      </c>
      <c r="I68" s="156">
        <v>-543.08000000000004</v>
      </c>
      <c r="J68" s="156">
        <v>-7437.17</v>
      </c>
    </row>
    <row r="69" spans="1:10">
      <c r="A69" s="146">
        <v>41121</v>
      </c>
      <c r="B69" s="154" t="s">
        <v>145</v>
      </c>
      <c r="C69" s="154" t="s">
        <v>182</v>
      </c>
      <c r="D69" s="166">
        <v>705297.67</v>
      </c>
      <c r="E69" s="154" t="s">
        <v>183</v>
      </c>
      <c r="F69" s="156">
        <v>684958.84</v>
      </c>
      <c r="G69" s="156">
        <v>29824.1</v>
      </c>
      <c r="H69" s="156">
        <v>-1017.3</v>
      </c>
      <c r="I69" s="156">
        <v>-1343.75</v>
      </c>
      <c r="J69" s="156">
        <v>-7124.22</v>
      </c>
    </row>
    <row r="70" spans="1:10">
      <c r="A70" s="146">
        <v>41152</v>
      </c>
      <c r="B70" s="154" t="s">
        <v>145</v>
      </c>
      <c r="C70" s="154" t="s">
        <v>182</v>
      </c>
      <c r="D70" s="166">
        <v>670614.11</v>
      </c>
      <c r="E70" s="154" t="s">
        <v>183</v>
      </c>
      <c r="F70" s="156">
        <v>698910.16</v>
      </c>
      <c r="G70" s="156">
        <v>7591.25</v>
      </c>
      <c r="H70" s="156">
        <v>-29113.42</v>
      </c>
      <c r="I70" s="156">
        <v>0</v>
      </c>
      <c r="J70" s="156">
        <v>-6773.88</v>
      </c>
    </row>
    <row r="71" spans="1:10">
      <c r="A71" s="146">
        <v>41182</v>
      </c>
      <c r="B71" s="154" t="s">
        <v>145</v>
      </c>
      <c r="C71" s="154" t="s">
        <v>182</v>
      </c>
      <c r="D71" s="166">
        <v>719394.07</v>
      </c>
      <c r="E71" s="154" t="s">
        <v>183</v>
      </c>
      <c r="F71" s="156">
        <v>697154.62</v>
      </c>
      <c r="G71" s="156">
        <v>28514.99</v>
      </c>
      <c r="H71" s="156">
        <v>1409.68</v>
      </c>
      <c r="I71" s="156">
        <v>-418.61</v>
      </c>
      <c r="J71" s="156">
        <v>-7266.61</v>
      </c>
    </row>
    <row r="72" spans="1:10">
      <c r="A72" s="146">
        <v>41213</v>
      </c>
      <c r="B72" s="154" t="s">
        <v>145</v>
      </c>
      <c r="C72" s="154" t="s">
        <v>182</v>
      </c>
      <c r="D72" s="166">
        <v>728234.12</v>
      </c>
      <c r="E72" s="154" t="s">
        <v>183</v>
      </c>
      <c r="F72" s="156">
        <v>714110.3</v>
      </c>
      <c r="G72" s="156">
        <v>21968.16</v>
      </c>
      <c r="H72" s="156">
        <v>-202.9</v>
      </c>
      <c r="I72" s="156">
        <v>-285.54000000000002</v>
      </c>
      <c r="J72" s="156">
        <v>-7355.9</v>
      </c>
    </row>
    <row r="73" spans="1:10">
      <c r="A73" s="146">
        <v>41243</v>
      </c>
      <c r="B73" s="154" t="s">
        <v>145</v>
      </c>
      <c r="C73" s="154" t="s">
        <v>182</v>
      </c>
      <c r="D73" s="166">
        <v>715134.45</v>
      </c>
      <c r="E73" s="154" t="s">
        <v>183</v>
      </c>
      <c r="F73" s="156">
        <v>658535.96</v>
      </c>
      <c r="G73" s="156">
        <v>63122.2</v>
      </c>
      <c r="H73" s="156">
        <v>1555.2</v>
      </c>
      <c r="I73" s="156">
        <v>-855.32</v>
      </c>
      <c r="J73" s="156">
        <v>-7223.59</v>
      </c>
    </row>
    <row r="74" spans="1:10">
      <c r="A74" s="146">
        <v>41274</v>
      </c>
      <c r="B74" s="154" t="s">
        <v>145</v>
      </c>
      <c r="C74" s="154" t="s">
        <v>182</v>
      </c>
      <c r="D74" s="166">
        <v>698203.23</v>
      </c>
      <c r="E74" s="154" t="s">
        <v>183</v>
      </c>
      <c r="F74" s="156">
        <v>674332</v>
      </c>
      <c r="G74" s="156">
        <v>31606.67</v>
      </c>
      <c r="H74" s="156">
        <v>-595.23</v>
      </c>
      <c r="I74" s="156">
        <v>-87.65</v>
      </c>
      <c r="J74" s="156">
        <v>-7052.56</v>
      </c>
    </row>
    <row r="75" spans="1:10">
      <c r="A75" s="146">
        <v>41305</v>
      </c>
      <c r="B75" s="154" t="s">
        <v>145</v>
      </c>
      <c r="C75" s="154" t="s">
        <v>182</v>
      </c>
      <c r="D75" s="166">
        <v>813337.13</v>
      </c>
      <c r="E75" s="154" t="s">
        <v>183</v>
      </c>
      <c r="F75" s="156">
        <v>796453.48</v>
      </c>
      <c r="G75" s="156">
        <v>20365.689999999999</v>
      </c>
      <c r="H75" s="156">
        <v>5085.04</v>
      </c>
      <c r="I75" s="156">
        <v>-351.55</v>
      </c>
      <c r="J75" s="156">
        <v>-8215.5300000000007</v>
      </c>
    </row>
    <row r="76" spans="1:10">
      <c r="A76" s="146">
        <v>41333</v>
      </c>
      <c r="B76" s="154" t="s">
        <v>145</v>
      </c>
      <c r="C76" s="154" t="s">
        <v>182</v>
      </c>
      <c r="D76" s="166">
        <v>623346.22</v>
      </c>
      <c r="E76" s="154" t="s">
        <v>183</v>
      </c>
      <c r="F76" s="156">
        <v>580906.71</v>
      </c>
      <c r="G76" s="156">
        <v>47583.94</v>
      </c>
      <c r="H76" s="156">
        <v>1298.24</v>
      </c>
      <c r="I76" s="156">
        <v>-146.24</v>
      </c>
      <c r="J76" s="156">
        <v>-6296.43</v>
      </c>
    </row>
    <row r="77" spans="1:10">
      <c r="A77" s="146">
        <v>41364</v>
      </c>
      <c r="B77" s="154" t="s">
        <v>145</v>
      </c>
      <c r="C77" s="154" t="s">
        <v>182</v>
      </c>
      <c r="D77" s="166">
        <v>786590.21</v>
      </c>
      <c r="E77" s="154" t="s">
        <v>183</v>
      </c>
      <c r="F77" s="156">
        <v>751002.51</v>
      </c>
      <c r="G77" s="156">
        <v>47355.01</v>
      </c>
      <c r="H77" s="156">
        <v>-3675.92</v>
      </c>
      <c r="I77" s="156">
        <v>-146.03</v>
      </c>
      <c r="J77" s="156">
        <v>-7945.36</v>
      </c>
    </row>
    <row r="78" spans="1:10">
      <c r="A78" s="146">
        <v>41394</v>
      </c>
      <c r="B78" s="154" t="s">
        <v>145</v>
      </c>
      <c r="C78" s="154" t="s">
        <v>182</v>
      </c>
      <c r="D78" s="166">
        <v>725560.81</v>
      </c>
      <c r="E78" s="154" t="s">
        <v>183</v>
      </c>
      <c r="F78" s="156">
        <v>680397.02</v>
      </c>
      <c r="G78" s="156">
        <v>46109.73</v>
      </c>
      <c r="H78" s="156">
        <v>6545.22</v>
      </c>
      <c r="I78" s="156">
        <v>-162.26</v>
      </c>
      <c r="J78" s="156">
        <v>-7328.9</v>
      </c>
    </row>
    <row r="79" spans="1:10">
      <c r="A79" s="146">
        <v>41425</v>
      </c>
      <c r="B79" s="154" t="s">
        <v>145</v>
      </c>
      <c r="C79" s="154" t="s">
        <v>182</v>
      </c>
      <c r="D79" s="166">
        <v>669381.18000000005</v>
      </c>
      <c r="E79" s="154" t="s">
        <v>183</v>
      </c>
      <c r="F79" s="156">
        <v>630663.51</v>
      </c>
      <c r="G79" s="156">
        <v>45137.82</v>
      </c>
      <c r="H79" s="156">
        <v>707.51</v>
      </c>
      <c r="I79" s="156">
        <v>-366.24</v>
      </c>
      <c r="J79" s="156">
        <v>-6761.42</v>
      </c>
    </row>
    <row r="80" spans="1:10">
      <c r="A80" s="146">
        <v>41455</v>
      </c>
      <c r="B80" s="154" t="s">
        <v>145</v>
      </c>
      <c r="C80" s="154" t="s">
        <v>182</v>
      </c>
      <c r="D80" s="166">
        <v>697942.68</v>
      </c>
      <c r="E80" s="154" t="s">
        <v>183</v>
      </c>
      <c r="F80" s="156">
        <v>647517.46</v>
      </c>
      <c r="G80" s="156">
        <v>54828.9</v>
      </c>
      <c r="H80" s="156">
        <v>2646.24</v>
      </c>
      <c r="I80" s="156">
        <v>0</v>
      </c>
      <c r="J80" s="156">
        <v>-7049.92</v>
      </c>
    </row>
    <row r="81" spans="1:10">
      <c r="A81" s="146">
        <v>41486</v>
      </c>
      <c r="B81" s="154" t="s">
        <v>145</v>
      </c>
      <c r="C81" s="154" t="s">
        <v>182</v>
      </c>
      <c r="D81" s="166">
        <v>700544.33</v>
      </c>
      <c r="E81" s="154" t="s">
        <v>183</v>
      </c>
      <c r="F81" s="156">
        <v>675409.98</v>
      </c>
      <c r="G81" s="156">
        <v>31842.67</v>
      </c>
      <c r="H81" s="156">
        <v>476.2</v>
      </c>
      <c r="I81" s="156">
        <v>-108.31</v>
      </c>
      <c r="J81" s="156">
        <v>-7076.21</v>
      </c>
    </row>
    <row r="82" spans="1:10">
      <c r="A82" s="146">
        <v>41517</v>
      </c>
      <c r="B82" s="154" t="s">
        <v>145</v>
      </c>
      <c r="C82" s="154" t="s">
        <v>182</v>
      </c>
      <c r="D82" s="166">
        <v>718201.87</v>
      </c>
      <c r="E82" s="154" t="s">
        <v>183</v>
      </c>
      <c r="F82" s="156">
        <v>711702.75</v>
      </c>
      <c r="G82" s="156">
        <v>10926.83</v>
      </c>
      <c r="H82" s="156">
        <v>6262.15</v>
      </c>
      <c r="I82" s="156">
        <v>-3435.3</v>
      </c>
      <c r="J82" s="156">
        <v>-7254.56</v>
      </c>
    </row>
    <row r="83" spans="1:10">
      <c r="A83" s="146">
        <v>41547</v>
      </c>
      <c r="B83" s="154" t="s">
        <v>145</v>
      </c>
      <c r="C83" s="154" t="s">
        <v>182</v>
      </c>
      <c r="D83" s="166">
        <v>740867.89</v>
      </c>
      <c r="E83" s="154" t="s">
        <v>183</v>
      </c>
      <c r="F83" s="156">
        <v>737162.28</v>
      </c>
      <c r="G83" s="156">
        <v>11701.67</v>
      </c>
      <c r="H83" s="156">
        <v>53.38</v>
      </c>
      <c r="I83" s="156">
        <v>-565.91999999999996</v>
      </c>
      <c r="J83" s="156">
        <v>-7483.52</v>
      </c>
    </row>
    <row r="84" spans="1:10">
      <c r="A84" s="146">
        <v>41578</v>
      </c>
      <c r="B84" s="154" t="s">
        <v>145</v>
      </c>
      <c r="C84" s="154" t="s">
        <v>182</v>
      </c>
      <c r="D84" s="166">
        <v>708276.66</v>
      </c>
      <c r="E84" s="154" t="s">
        <v>183</v>
      </c>
      <c r="F84" s="156">
        <v>708124.76</v>
      </c>
      <c r="G84" s="156">
        <v>8697.23</v>
      </c>
      <c r="H84" s="156">
        <v>-1391.03</v>
      </c>
      <c r="I84" s="156">
        <v>0</v>
      </c>
      <c r="J84" s="156">
        <v>-7154.3</v>
      </c>
    </row>
    <row r="85" spans="1:10">
      <c r="A85" s="146">
        <v>41608</v>
      </c>
      <c r="B85" s="154" t="s">
        <v>145</v>
      </c>
      <c r="C85" s="154" t="s">
        <v>182</v>
      </c>
      <c r="D85" s="166">
        <v>706068.08</v>
      </c>
      <c r="E85" s="154" t="s">
        <v>183</v>
      </c>
      <c r="F85" s="156">
        <v>707095.74</v>
      </c>
      <c r="G85" s="156">
        <v>7431.24</v>
      </c>
      <c r="H85" s="156">
        <v>-796.27</v>
      </c>
      <c r="I85" s="156">
        <v>-530.63</v>
      </c>
      <c r="J85" s="156">
        <v>-7132</v>
      </c>
    </row>
    <row r="86" spans="1:10">
      <c r="A86" s="146">
        <v>41639</v>
      </c>
      <c r="B86" s="154" t="s">
        <v>145</v>
      </c>
      <c r="C86" s="154" t="s">
        <v>182</v>
      </c>
      <c r="D86" s="166">
        <v>715183.79</v>
      </c>
      <c r="E86" s="154" t="s">
        <v>183</v>
      </c>
      <c r="F86" s="156">
        <v>713792.03</v>
      </c>
      <c r="G86" s="156">
        <v>8427.9</v>
      </c>
      <c r="H86" s="156">
        <v>238.38</v>
      </c>
      <c r="I86" s="156">
        <v>-50.45</v>
      </c>
      <c r="J86" s="156">
        <v>-7224.07</v>
      </c>
    </row>
    <row r="87" spans="1:10">
      <c r="A87" s="146">
        <v>41670</v>
      </c>
      <c r="B87" s="154" t="s">
        <v>145</v>
      </c>
      <c r="C87" s="154" t="s">
        <v>182</v>
      </c>
      <c r="D87" s="166">
        <v>814114.27</v>
      </c>
      <c r="E87" s="154" t="s">
        <v>183</v>
      </c>
      <c r="F87" s="156">
        <v>817201.64</v>
      </c>
      <c r="G87" s="156">
        <v>5791.76</v>
      </c>
      <c r="H87" s="156">
        <v>-312.39</v>
      </c>
      <c r="I87" s="156">
        <v>-343.36</v>
      </c>
      <c r="J87" s="156">
        <v>-8223.3799999999992</v>
      </c>
    </row>
    <row r="88" spans="1:10">
      <c r="A88" s="146">
        <v>41698</v>
      </c>
      <c r="B88" s="154" t="s">
        <v>145</v>
      </c>
      <c r="C88" s="154" t="s">
        <v>182</v>
      </c>
      <c r="D88" s="166">
        <v>685984.3</v>
      </c>
      <c r="E88" s="154" t="s">
        <v>183</v>
      </c>
      <c r="F88" s="156">
        <v>685243.31</v>
      </c>
      <c r="G88" s="156">
        <v>7672.34</v>
      </c>
      <c r="H88" s="156">
        <v>-2.21</v>
      </c>
      <c r="I88" s="156">
        <v>0</v>
      </c>
      <c r="J88" s="156">
        <v>-6929.14</v>
      </c>
    </row>
    <row r="89" spans="1:10">
      <c r="A89" s="146">
        <v>41729</v>
      </c>
      <c r="B89" s="154" t="s">
        <v>145</v>
      </c>
      <c r="C89" s="154" t="s">
        <v>182</v>
      </c>
      <c r="D89" s="166">
        <v>686325.72</v>
      </c>
      <c r="E89" s="154" t="s">
        <v>183</v>
      </c>
      <c r="F89" s="156">
        <v>687699.91</v>
      </c>
      <c r="G89" s="156">
        <v>5310.06</v>
      </c>
      <c r="H89" s="156">
        <v>573.11</v>
      </c>
      <c r="I89" s="156">
        <v>-324.77</v>
      </c>
      <c r="J89" s="156">
        <v>-6932.59</v>
      </c>
    </row>
    <row r="90" spans="1:10">
      <c r="A90" s="146">
        <v>41759</v>
      </c>
      <c r="B90" s="154" t="s">
        <v>145</v>
      </c>
      <c r="C90" s="154" t="s">
        <v>182</v>
      </c>
      <c r="D90" s="166">
        <v>760338.38</v>
      </c>
      <c r="E90" s="154" t="s">
        <v>183</v>
      </c>
      <c r="F90" s="156">
        <v>758846.13</v>
      </c>
      <c r="G90" s="156">
        <v>4402.82</v>
      </c>
      <c r="H90" s="156">
        <v>5058.75</v>
      </c>
      <c r="I90" s="156">
        <v>-289.13</v>
      </c>
      <c r="J90" s="156">
        <v>-7680.19</v>
      </c>
    </row>
    <row r="91" spans="1:10">
      <c r="A91" s="146">
        <v>41790</v>
      </c>
      <c r="B91" s="154" t="s">
        <v>145</v>
      </c>
      <c r="C91" s="154" t="s">
        <v>182</v>
      </c>
      <c r="D91" s="166">
        <v>742223.27</v>
      </c>
      <c r="E91" s="154" t="s">
        <v>183</v>
      </c>
      <c r="F91" s="156">
        <v>738608.51</v>
      </c>
      <c r="G91" s="156">
        <v>10951.71</v>
      </c>
      <c r="H91" s="156">
        <v>426.52</v>
      </c>
      <c r="I91" s="156">
        <v>-266.27</v>
      </c>
      <c r="J91" s="156">
        <v>-7497.2</v>
      </c>
    </row>
    <row r="92" spans="1:10">
      <c r="A92" s="146">
        <v>41820</v>
      </c>
      <c r="B92" s="154" t="s">
        <v>145</v>
      </c>
      <c r="C92" s="154" t="s">
        <v>182</v>
      </c>
      <c r="D92" s="166">
        <v>761118.67</v>
      </c>
      <c r="E92" s="154" t="s">
        <v>183</v>
      </c>
      <c r="F92" s="156">
        <v>764925.76</v>
      </c>
      <c r="G92" s="156">
        <v>6202.56</v>
      </c>
      <c r="H92" s="156">
        <v>-1884.01</v>
      </c>
      <c r="I92" s="156">
        <v>-437.58</v>
      </c>
      <c r="J92" s="156">
        <v>-7688.06</v>
      </c>
    </row>
    <row r="93" spans="1:10">
      <c r="A93" s="146">
        <v>41851</v>
      </c>
      <c r="B93" s="154" t="s">
        <v>145</v>
      </c>
      <c r="C93" s="154" t="s">
        <v>182</v>
      </c>
      <c r="D93" s="166">
        <v>756693.12</v>
      </c>
      <c r="E93" s="154" t="s">
        <v>183</v>
      </c>
      <c r="F93" s="156">
        <v>757500.89</v>
      </c>
      <c r="G93" s="156">
        <v>6191.86</v>
      </c>
      <c r="H93" s="156">
        <v>1316.86</v>
      </c>
      <c r="I93" s="156">
        <v>-673.13</v>
      </c>
      <c r="J93" s="156">
        <v>-7643.36</v>
      </c>
    </row>
    <row r="94" spans="1:10">
      <c r="A94" s="146">
        <v>41882</v>
      </c>
      <c r="B94" s="154" t="s">
        <v>145</v>
      </c>
      <c r="C94" s="154" t="s">
        <v>182</v>
      </c>
      <c r="D94" s="166">
        <v>799773.79</v>
      </c>
      <c r="E94" s="154" t="s">
        <v>183</v>
      </c>
      <c r="F94" s="156">
        <v>791794.9</v>
      </c>
      <c r="G94" s="156">
        <v>8701.2900000000009</v>
      </c>
      <c r="H94" s="156">
        <v>7490.41</v>
      </c>
      <c r="I94" s="156">
        <v>-134.28</v>
      </c>
      <c r="J94" s="156">
        <v>-8078.53</v>
      </c>
    </row>
    <row r="95" spans="1:10">
      <c r="A95" s="146">
        <v>41912</v>
      </c>
      <c r="B95" s="154" t="s">
        <v>145</v>
      </c>
      <c r="C95" s="154" t="s">
        <v>182</v>
      </c>
      <c r="D95" s="166">
        <v>787577.37</v>
      </c>
      <c r="E95" s="154" t="s">
        <v>183</v>
      </c>
      <c r="F95" s="156">
        <v>787404.17</v>
      </c>
      <c r="G95" s="156">
        <v>7846.11</v>
      </c>
      <c r="H95" s="156">
        <v>543.71</v>
      </c>
      <c r="I95" s="156">
        <v>-261.3</v>
      </c>
      <c r="J95" s="156">
        <v>-7955.32</v>
      </c>
    </row>
    <row r="96" spans="1:10">
      <c r="A96" s="146">
        <v>41943</v>
      </c>
      <c r="B96" s="154" t="s">
        <v>145</v>
      </c>
      <c r="C96" s="154" t="s">
        <v>182</v>
      </c>
      <c r="D96" s="166">
        <v>776860.2</v>
      </c>
      <c r="E96" s="154" t="s">
        <v>183</v>
      </c>
      <c r="F96" s="156">
        <v>771905.29</v>
      </c>
      <c r="G96" s="156">
        <v>12454.35</v>
      </c>
      <c r="H96" s="156">
        <v>707.27</v>
      </c>
      <c r="I96" s="156">
        <v>-359.63</v>
      </c>
      <c r="J96" s="156">
        <v>-7847.08</v>
      </c>
    </row>
    <row r="97" spans="1:10">
      <c r="A97" s="146">
        <v>41973</v>
      </c>
      <c r="B97" s="154" t="s">
        <v>145</v>
      </c>
      <c r="C97" s="154" t="s">
        <v>182</v>
      </c>
      <c r="D97" s="166">
        <v>760591.82</v>
      </c>
      <c r="E97" s="154" t="s">
        <v>183</v>
      </c>
      <c r="F97" s="156">
        <v>758989.69</v>
      </c>
      <c r="G97" s="156">
        <v>9063.27</v>
      </c>
      <c r="H97" s="156">
        <v>221.6</v>
      </c>
      <c r="I97" s="156">
        <v>0</v>
      </c>
      <c r="J97" s="156">
        <v>-7682.74</v>
      </c>
    </row>
    <row r="98" spans="1:10">
      <c r="A98" s="146">
        <v>42004</v>
      </c>
      <c r="B98" s="154" t="s">
        <v>145</v>
      </c>
      <c r="C98" s="154" t="s">
        <v>182</v>
      </c>
      <c r="D98" s="166">
        <v>805121.26</v>
      </c>
      <c r="E98" s="154" t="s">
        <v>183</v>
      </c>
      <c r="F98" s="156">
        <v>807852.16</v>
      </c>
      <c r="G98" s="156">
        <v>3805.7</v>
      </c>
      <c r="H98" s="156">
        <v>1770.05</v>
      </c>
      <c r="I98" s="156">
        <v>-174.1</v>
      </c>
      <c r="J98" s="156">
        <v>-8132.55</v>
      </c>
    </row>
    <row r="99" spans="1:10">
      <c r="A99" s="146">
        <v>42035</v>
      </c>
      <c r="B99" s="154" t="s">
        <v>145</v>
      </c>
      <c r="C99" s="154" t="s">
        <v>182</v>
      </c>
      <c r="D99" s="166">
        <v>885293.78</v>
      </c>
      <c r="E99" s="154" t="s">
        <v>183</v>
      </c>
      <c r="F99" s="156">
        <v>881837.86</v>
      </c>
      <c r="G99" s="156">
        <v>13156.72</v>
      </c>
      <c r="H99" s="156">
        <v>23.96</v>
      </c>
      <c r="I99" s="156">
        <v>-782.4</v>
      </c>
      <c r="J99" s="156">
        <v>-8942.36</v>
      </c>
    </row>
    <row r="100" spans="1:10">
      <c r="A100" s="146">
        <v>42063</v>
      </c>
      <c r="B100" s="154" t="s">
        <v>145</v>
      </c>
      <c r="C100" s="154" t="s">
        <v>182</v>
      </c>
      <c r="D100" s="166">
        <v>720910.93</v>
      </c>
      <c r="E100" s="154" t="s">
        <v>183</v>
      </c>
      <c r="F100" s="156">
        <v>719772.28</v>
      </c>
      <c r="G100" s="156">
        <v>8445.15</v>
      </c>
      <c r="H100" s="156">
        <v>263.56</v>
      </c>
      <c r="I100" s="156">
        <v>-288.14</v>
      </c>
      <c r="J100" s="156">
        <v>-7281.92</v>
      </c>
    </row>
    <row r="101" spans="1:10">
      <c r="A101" s="146">
        <v>42094</v>
      </c>
      <c r="B101" s="154" t="s">
        <v>145</v>
      </c>
      <c r="C101" s="154" t="s">
        <v>182</v>
      </c>
      <c r="D101" s="166">
        <v>732979.89</v>
      </c>
      <c r="E101" s="154" t="s">
        <v>183</v>
      </c>
      <c r="F101" s="156">
        <v>726625.94</v>
      </c>
      <c r="G101" s="156">
        <v>8404.9</v>
      </c>
      <c r="H101" s="156">
        <v>5576.38</v>
      </c>
      <c r="I101" s="156">
        <v>-223.5</v>
      </c>
      <c r="J101" s="156">
        <v>-7403.83</v>
      </c>
    </row>
    <row r="102" spans="1:10">
      <c r="A102" s="146">
        <v>42124</v>
      </c>
      <c r="B102" s="154" t="s">
        <v>145</v>
      </c>
      <c r="C102" s="154" t="s">
        <v>182</v>
      </c>
      <c r="D102" s="166">
        <v>725572.08</v>
      </c>
      <c r="E102" s="154" t="s">
        <v>183</v>
      </c>
      <c r="F102" s="156">
        <v>722761.37</v>
      </c>
      <c r="G102" s="156">
        <v>9858.16</v>
      </c>
      <c r="H102" s="156">
        <v>813.2</v>
      </c>
      <c r="I102" s="156">
        <v>-531.64</v>
      </c>
      <c r="J102" s="156">
        <v>-7329.01</v>
      </c>
    </row>
    <row r="103" spans="1:10">
      <c r="A103" s="146">
        <v>42155</v>
      </c>
      <c r="B103" s="154" t="s">
        <v>145</v>
      </c>
      <c r="C103" s="154" t="s">
        <v>182</v>
      </c>
      <c r="D103" s="166">
        <v>813110.77</v>
      </c>
      <c r="E103" s="154" t="s">
        <v>183</v>
      </c>
      <c r="F103" s="156">
        <v>787350.04</v>
      </c>
      <c r="G103" s="156">
        <v>41424.32</v>
      </c>
      <c r="H103" s="156">
        <v>-7324.98</v>
      </c>
      <c r="I103" s="156">
        <v>-125.37</v>
      </c>
      <c r="J103" s="156">
        <v>-8213.24</v>
      </c>
    </row>
    <row r="104" spans="1:10">
      <c r="A104" s="146">
        <v>42185</v>
      </c>
      <c r="B104" s="154" t="s">
        <v>145</v>
      </c>
      <c r="C104" s="154" t="s">
        <v>182</v>
      </c>
      <c r="D104" s="166">
        <v>796226.56000000006</v>
      </c>
      <c r="E104" s="154" t="s">
        <v>183</v>
      </c>
      <c r="F104" s="156">
        <v>790383.78</v>
      </c>
      <c r="G104" s="156">
        <v>11912.86</v>
      </c>
      <c r="H104" s="156">
        <v>2106.86</v>
      </c>
      <c r="I104" s="156">
        <v>-134.25</v>
      </c>
      <c r="J104" s="156">
        <v>-8042.69</v>
      </c>
    </row>
    <row r="105" spans="1:10">
      <c r="A105" s="146">
        <v>42216</v>
      </c>
      <c r="B105" s="154" t="s">
        <v>145</v>
      </c>
      <c r="C105" s="154" t="s">
        <v>182</v>
      </c>
      <c r="D105" s="166">
        <v>824603.8</v>
      </c>
      <c r="E105" s="154" t="s">
        <v>183</v>
      </c>
      <c r="F105" s="156">
        <v>824040.23</v>
      </c>
      <c r="G105" s="156">
        <v>9483.91</v>
      </c>
      <c r="H105" s="156">
        <v>8.66</v>
      </c>
      <c r="I105" s="156">
        <v>-599.66</v>
      </c>
      <c r="J105" s="156">
        <v>-8329.34</v>
      </c>
    </row>
    <row r="106" spans="1:10">
      <c r="A106" s="146">
        <v>42247</v>
      </c>
      <c r="B106" s="154" t="s">
        <v>145</v>
      </c>
      <c r="C106" s="154" t="s">
        <v>182</v>
      </c>
      <c r="D106" s="166">
        <v>816559.78</v>
      </c>
      <c r="E106" s="154" t="s">
        <v>183</v>
      </c>
      <c r="F106" s="156">
        <v>812486.39</v>
      </c>
      <c r="G106" s="156">
        <v>12123.07</v>
      </c>
      <c r="H106" s="156">
        <v>298.48</v>
      </c>
      <c r="I106" s="156">
        <v>-100.09</v>
      </c>
      <c r="J106" s="156">
        <v>-8248.07</v>
      </c>
    </row>
    <row r="107" spans="1:10">
      <c r="A107" s="146">
        <v>42277</v>
      </c>
      <c r="B107" s="154" t="s">
        <v>145</v>
      </c>
      <c r="C107" s="154" t="s">
        <v>182</v>
      </c>
      <c r="D107" s="166">
        <v>786293.5</v>
      </c>
      <c r="E107" s="154" t="s">
        <v>183</v>
      </c>
      <c r="F107" s="156">
        <v>784410.66</v>
      </c>
      <c r="G107" s="156">
        <v>9926.33</v>
      </c>
      <c r="H107" s="156">
        <v>36.61</v>
      </c>
      <c r="I107" s="156">
        <v>-137.75</v>
      </c>
      <c r="J107" s="156">
        <v>-7942.35</v>
      </c>
    </row>
    <row r="108" spans="1:10">
      <c r="A108" s="146">
        <v>42308</v>
      </c>
      <c r="B108" s="154" t="s">
        <v>145</v>
      </c>
      <c r="C108" s="154" t="s">
        <v>182</v>
      </c>
      <c r="D108" s="166">
        <v>795293.09</v>
      </c>
      <c r="E108" s="154" t="s">
        <v>183</v>
      </c>
      <c r="F108" s="156">
        <v>791469.82</v>
      </c>
      <c r="G108" s="156">
        <v>9906.7199999999993</v>
      </c>
      <c r="H108" s="156">
        <v>2117.02</v>
      </c>
      <c r="I108" s="156">
        <v>-167.2</v>
      </c>
      <c r="J108" s="156">
        <v>-8033.27</v>
      </c>
    </row>
    <row r="109" spans="1:10">
      <c r="A109" s="146">
        <v>42338</v>
      </c>
      <c r="B109" s="154" t="s">
        <v>145</v>
      </c>
      <c r="C109" s="154" t="s">
        <v>182</v>
      </c>
      <c r="D109" s="166">
        <v>774152.77</v>
      </c>
      <c r="E109" s="154" t="s">
        <v>183</v>
      </c>
      <c r="F109" s="156">
        <v>769097.42</v>
      </c>
      <c r="G109" s="156">
        <v>16205.42</v>
      </c>
      <c r="H109" s="156">
        <v>-3260.24</v>
      </c>
      <c r="I109" s="156">
        <v>-70.11</v>
      </c>
      <c r="J109" s="156">
        <v>-7819.72</v>
      </c>
    </row>
    <row r="110" spans="1:10">
      <c r="A110" s="146">
        <v>42369</v>
      </c>
      <c r="B110" s="154" t="s">
        <v>145</v>
      </c>
      <c r="C110" s="154" t="s">
        <v>182</v>
      </c>
      <c r="D110" s="166">
        <v>774664.53</v>
      </c>
      <c r="E110" s="154" t="s">
        <v>183</v>
      </c>
      <c r="F110" s="156">
        <v>769278.71</v>
      </c>
      <c r="G110" s="156">
        <v>14156.02</v>
      </c>
      <c r="H110" s="156">
        <v>-945.3</v>
      </c>
      <c r="I110" s="156">
        <v>0</v>
      </c>
      <c r="J110" s="156">
        <v>-7824.9</v>
      </c>
    </row>
    <row r="111" spans="1:10">
      <c r="A111" s="146">
        <v>42400</v>
      </c>
      <c r="B111" s="154" t="s">
        <v>145</v>
      </c>
      <c r="C111" s="154" t="s">
        <v>182</v>
      </c>
      <c r="D111" s="166">
        <v>850839.18</v>
      </c>
      <c r="E111" s="154" t="s">
        <v>183</v>
      </c>
      <c r="F111" s="156">
        <v>856623.48</v>
      </c>
      <c r="G111" s="156">
        <v>9569.4699999999993</v>
      </c>
      <c r="H111" s="156">
        <v>-5811.59</v>
      </c>
      <c r="I111" s="156">
        <v>-947.85</v>
      </c>
      <c r="J111" s="156">
        <v>-8594.33</v>
      </c>
    </row>
    <row r="112" spans="1:10">
      <c r="A112" s="146">
        <v>42429</v>
      </c>
      <c r="B112" s="154" t="s">
        <v>145</v>
      </c>
      <c r="C112" s="154" t="s">
        <v>182</v>
      </c>
      <c r="D112" s="166">
        <v>713728.73</v>
      </c>
      <c r="E112" s="154" t="s">
        <v>183</v>
      </c>
      <c r="F112" s="156">
        <v>704674.55</v>
      </c>
      <c r="G112" s="156">
        <v>13768.55</v>
      </c>
      <c r="H112" s="156">
        <v>2652.83</v>
      </c>
      <c r="I112" s="156">
        <v>-157.83000000000001</v>
      </c>
      <c r="J112" s="156">
        <v>-7209.37</v>
      </c>
    </row>
    <row r="113" spans="1:10">
      <c r="A113" s="146">
        <v>42460</v>
      </c>
      <c r="B113" s="154" t="s">
        <v>145</v>
      </c>
      <c r="C113" s="154" t="s">
        <v>182</v>
      </c>
      <c r="D113" s="166">
        <v>744810.35</v>
      </c>
      <c r="E113" s="154" t="s">
        <v>183</v>
      </c>
      <c r="F113" s="156">
        <v>736882.2</v>
      </c>
      <c r="G113" s="156">
        <v>12908.21</v>
      </c>
      <c r="H113" s="156">
        <v>2605.27</v>
      </c>
      <c r="I113" s="156">
        <v>-61.99</v>
      </c>
      <c r="J113" s="156">
        <v>-7523.34</v>
      </c>
    </row>
    <row r="114" spans="1:10">
      <c r="A114" s="146">
        <v>42490</v>
      </c>
      <c r="B114" s="154" t="s">
        <v>145</v>
      </c>
      <c r="C114" s="154" t="s">
        <v>182</v>
      </c>
      <c r="D114" s="166">
        <v>807419.81</v>
      </c>
      <c r="E114" s="154" t="s">
        <v>183</v>
      </c>
      <c r="F114" s="156">
        <v>804550.75</v>
      </c>
      <c r="G114" s="156">
        <v>10625.39</v>
      </c>
      <c r="H114" s="156">
        <v>463.61</v>
      </c>
      <c r="I114" s="156">
        <v>-64.180000000000007</v>
      </c>
      <c r="J114" s="156">
        <v>-8155.76</v>
      </c>
    </row>
    <row r="115" spans="1:10">
      <c r="A115" s="146">
        <v>42521</v>
      </c>
      <c r="B115" s="154" t="s">
        <v>145</v>
      </c>
      <c r="C115" s="154" t="s">
        <v>182</v>
      </c>
      <c r="D115" s="166">
        <v>841783.21</v>
      </c>
      <c r="E115" s="154" t="s">
        <v>183</v>
      </c>
      <c r="F115" s="156">
        <v>836456.42</v>
      </c>
      <c r="G115" s="156">
        <v>14428.67</v>
      </c>
      <c r="H115" s="156">
        <v>-455.75</v>
      </c>
      <c r="I115" s="156">
        <v>-143.27000000000001</v>
      </c>
      <c r="J115" s="156">
        <v>-8502.86</v>
      </c>
    </row>
    <row r="116" spans="1:10">
      <c r="A116" s="146">
        <v>42551</v>
      </c>
      <c r="B116" s="154" t="s">
        <v>145</v>
      </c>
      <c r="C116" s="154" t="s">
        <v>182</v>
      </c>
      <c r="D116" s="166">
        <v>770200.71</v>
      </c>
      <c r="E116" s="154" t="s">
        <v>183</v>
      </c>
      <c r="F116" s="156">
        <v>768170.73</v>
      </c>
      <c r="G116" s="156">
        <v>9760.25</v>
      </c>
      <c r="H116" s="156">
        <v>137.38999999999999</v>
      </c>
      <c r="I116" s="156">
        <v>-87.86</v>
      </c>
      <c r="J116" s="156">
        <v>-7779.8</v>
      </c>
    </row>
    <row r="117" spans="1:10">
      <c r="A117" s="146">
        <v>42582</v>
      </c>
      <c r="B117" s="154" t="s">
        <v>145</v>
      </c>
      <c r="C117" s="154" t="s">
        <v>182</v>
      </c>
      <c r="D117" s="166">
        <v>830939.42</v>
      </c>
      <c r="E117" s="154" t="s">
        <v>183</v>
      </c>
      <c r="F117" s="156">
        <v>803590.82</v>
      </c>
      <c r="G117" s="156">
        <v>35727.58</v>
      </c>
      <c r="H117" s="156">
        <v>139.77000000000001</v>
      </c>
      <c r="I117" s="156">
        <v>-125.43</v>
      </c>
      <c r="J117" s="156">
        <v>-8393.32</v>
      </c>
    </row>
    <row r="118" spans="1:10">
      <c r="A118" s="146">
        <v>42613</v>
      </c>
      <c r="B118" s="154" t="s">
        <v>145</v>
      </c>
      <c r="C118" s="154" t="s">
        <v>182</v>
      </c>
      <c r="D118" s="166">
        <v>828005.26</v>
      </c>
      <c r="E118" s="154" t="s">
        <v>183</v>
      </c>
      <c r="F118" s="156">
        <v>827661.61</v>
      </c>
      <c r="G118" s="156">
        <v>8359.5300000000007</v>
      </c>
      <c r="H118" s="156">
        <v>530.91</v>
      </c>
      <c r="I118" s="156">
        <v>-183.1</v>
      </c>
      <c r="J118" s="156">
        <v>-8363.69</v>
      </c>
    </row>
    <row r="119" spans="1:10">
      <c r="A119" s="146">
        <v>42643</v>
      </c>
      <c r="B119" s="154" t="s">
        <v>145</v>
      </c>
      <c r="C119" s="154" t="s">
        <v>182</v>
      </c>
      <c r="D119" s="166">
        <v>789820.54</v>
      </c>
      <c r="E119" s="154" t="s">
        <v>183</v>
      </c>
      <c r="F119" s="156">
        <v>790871.77</v>
      </c>
      <c r="G119" s="156">
        <v>7963.9</v>
      </c>
      <c r="H119" s="156">
        <v>-869.66</v>
      </c>
      <c r="I119" s="156">
        <v>-167.49</v>
      </c>
      <c r="J119" s="156">
        <v>-7977.98</v>
      </c>
    </row>
    <row r="120" spans="1:10">
      <c r="A120" s="146">
        <v>42674</v>
      </c>
      <c r="B120" s="154" t="s">
        <v>145</v>
      </c>
      <c r="C120" s="154" t="s">
        <v>182</v>
      </c>
      <c r="D120" s="166">
        <v>806937.88</v>
      </c>
      <c r="E120" s="154" t="s">
        <v>183</v>
      </c>
      <c r="F120" s="156">
        <v>810312.36</v>
      </c>
      <c r="G120" s="156">
        <v>4712.4799999999996</v>
      </c>
      <c r="H120" s="156">
        <v>335.78</v>
      </c>
      <c r="I120" s="156">
        <v>-271.85000000000002</v>
      </c>
      <c r="J120" s="156">
        <v>-8150.89</v>
      </c>
    </row>
    <row r="121" spans="1:10">
      <c r="A121" s="146">
        <v>42704</v>
      </c>
      <c r="B121" s="154" t="s">
        <v>145</v>
      </c>
      <c r="C121" s="154" t="s">
        <v>182</v>
      </c>
      <c r="D121" s="166">
        <v>833194.44</v>
      </c>
      <c r="E121" s="154" t="s">
        <v>183</v>
      </c>
      <c r="F121" s="156">
        <v>831787.72</v>
      </c>
      <c r="G121" s="156">
        <v>5547.48</v>
      </c>
      <c r="H121" s="156">
        <v>5393.69</v>
      </c>
      <c r="I121" s="156">
        <v>-1118.3499999999999</v>
      </c>
      <c r="J121" s="156">
        <v>-8416.1</v>
      </c>
    </row>
    <row r="122" spans="1:10">
      <c r="A122" s="146">
        <v>42735</v>
      </c>
      <c r="B122" s="154" t="s">
        <v>145</v>
      </c>
      <c r="C122" s="154" t="s">
        <v>182</v>
      </c>
      <c r="D122" s="166">
        <v>766125.73</v>
      </c>
      <c r="E122" s="154" t="s">
        <v>183</v>
      </c>
      <c r="F122" s="156">
        <v>769100.67</v>
      </c>
      <c r="G122" s="156">
        <v>5883.47</v>
      </c>
      <c r="H122" s="156">
        <v>-1031.6600000000001</v>
      </c>
      <c r="I122" s="156">
        <v>-88.11</v>
      </c>
      <c r="J122" s="156">
        <v>-7738.64</v>
      </c>
    </row>
    <row r="123" spans="1:10">
      <c r="A123" s="146">
        <v>42766</v>
      </c>
      <c r="B123" s="154" t="s">
        <v>145</v>
      </c>
      <c r="C123" s="154" t="s">
        <v>182</v>
      </c>
      <c r="D123" s="166">
        <v>985502.45</v>
      </c>
      <c r="E123" s="154" t="s">
        <v>183</v>
      </c>
      <c r="F123" s="156">
        <v>986978.02</v>
      </c>
      <c r="G123" s="156">
        <v>10587.38</v>
      </c>
      <c r="H123" s="156">
        <v>392.21</v>
      </c>
      <c r="I123" s="156">
        <v>-2500.59</v>
      </c>
      <c r="J123" s="156">
        <v>-9954.57</v>
      </c>
    </row>
    <row r="124" spans="1:10">
      <c r="A124" s="146">
        <v>42794</v>
      </c>
      <c r="B124" s="154" t="s">
        <v>145</v>
      </c>
      <c r="C124" s="154" t="s">
        <v>182</v>
      </c>
      <c r="D124" s="166">
        <v>765984.9</v>
      </c>
      <c r="E124" s="154" t="s">
        <v>183</v>
      </c>
      <c r="F124" s="156">
        <v>771733.28</v>
      </c>
      <c r="G124" s="156">
        <v>4358.18</v>
      </c>
      <c r="H124" s="156">
        <v>649.24</v>
      </c>
      <c r="I124" s="156">
        <v>-3018.57</v>
      </c>
      <c r="J124" s="156">
        <v>-7737.23</v>
      </c>
    </row>
    <row r="125" spans="1:10">
      <c r="A125" s="146">
        <v>42825</v>
      </c>
      <c r="B125" s="154" t="s">
        <v>145</v>
      </c>
      <c r="C125" s="154" t="s">
        <v>182</v>
      </c>
      <c r="D125" s="166">
        <v>769585.57</v>
      </c>
      <c r="E125" s="154" t="s">
        <v>183</v>
      </c>
      <c r="F125" s="156">
        <v>742215.16</v>
      </c>
      <c r="G125" s="156">
        <v>35299.040000000001</v>
      </c>
      <c r="H125" s="156">
        <v>79.819999999999993</v>
      </c>
      <c r="I125" s="156">
        <v>-234.86</v>
      </c>
      <c r="J125" s="156">
        <v>-7773.59</v>
      </c>
    </row>
    <row r="126" spans="1:10">
      <c r="A126" s="146">
        <v>42855</v>
      </c>
      <c r="B126" s="154" t="s">
        <v>145</v>
      </c>
      <c r="C126" s="154" t="s">
        <v>182</v>
      </c>
      <c r="D126" s="166">
        <v>865575.81</v>
      </c>
      <c r="E126" s="154" t="s">
        <v>183</v>
      </c>
      <c r="F126" s="156">
        <v>823229.63</v>
      </c>
      <c r="G126" s="156">
        <v>51132.95</v>
      </c>
      <c r="H126" s="156">
        <v>10.31</v>
      </c>
      <c r="I126" s="156">
        <v>-53.89</v>
      </c>
      <c r="J126" s="156">
        <v>-8743.19</v>
      </c>
    </row>
    <row r="127" spans="1:10">
      <c r="A127" s="146">
        <v>42886</v>
      </c>
      <c r="B127" s="154" t="s">
        <v>145</v>
      </c>
      <c r="C127" s="154" t="s">
        <v>182</v>
      </c>
      <c r="D127" s="166">
        <v>868223.92</v>
      </c>
      <c r="E127" s="154" t="s">
        <v>183</v>
      </c>
      <c r="F127" s="156">
        <v>811460.85</v>
      </c>
      <c r="G127" s="156">
        <v>44777.760000000002</v>
      </c>
      <c r="H127" s="156">
        <v>21002.560000000001</v>
      </c>
      <c r="I127" s="156">
        <v>-247.31</v>
      </c>
      <c r="J127" s="156">
        <v>-8769.94</v>
      </c>
    </row>
    <row r="128" spans="1:10">
      <c r="A128" s="146">
        <v>42916</v>
      </c>
      <c r="B128" s="154" t="s">
        <v>145</v>
      </c>
      <c r="C128" s="154" t="s">
        <v>182</v>
      </c>
      <c r="D128" s="166">
        <v>872471.54</v>
      </c>
      <c r="E128" s="154" t="s">
        <v>183</v>
      </c>
      <c r="F128" s="156">
        <v>891490.9</v>
      </c>
      <c r="G128" s="156">
        <v>5905.78</v>
      </c>
      <c r="H128" s="156">
        <v>-16112.29</v>
      </c>
      <c r="I128" s="156">
        <v>0</v>
      </c>
      <c r="J128" s="156">
        <v>8812.85</v>
      </c>
    </row>
    <row r="129" spans="1:10">
      <c r="A129" s="146">
        <v>42947</v>
      </c>
      <c r="B129" s="154" t="s">
        <v>145</v>
      </c>
      <c r="C129" s="154" t="s">
        <v>182</v>
      </c>
      <c r="D129" s="166">
        <v>824532.93</v>
      </c>
      <c r="E129" s="154" t="s">
        <v>183</v>
      </c>
      <c r="F129" s="156">
        <v>828510.23</v>
      </c>
      <c r="G129" s="156">
        <v>5837.6</v>
      </c>
      <c r="H129" s="156">
        <v>-1245.31</v>
      </c>
      <c r="I129" s="156">
        <v>-240.97</v>
      </c>
      <c r="J129" s="156">
        <v>8328.6200000000008</v>
      </c>
    </row>
    <row r="130" spans="1:10">
      <c r="A130" s="146">
        <v>42978</v>
      </c>
      <c r="B130" s="154" t="s">
        <v>145</v>
      </c>
      <c r="C130" s="154" t="s">
        <v>182</v>
      </c>
      <c r="D130" s="166">
        <v>899381.4</v>
      </c>
      <c r="E130" s="154" t="s">
        <v>183</v>
      </c>
      <c r="F130" s="156">
        <v>893353.67</v>
      </c>
      <c r="G130" s="156">
        <v>14782.21</v>
      </c>
      <c r="H130" s="156">
        <v>563.05999999999995</v>
      </c>
      <c r="I130" s="156">
        <v>-232.88</v>
      </c>
      <c r="J130" s="156">
        <v>9084.66</v>
      </c>
    </row>
    <row r="131" spans="1:10">
      <c r="A131" s="146">
        <v>43008</v>
      </c>
      <c r="B131" s="154" t="s">
        <v>145</v>
      </c>
      <c r="C131" s="154" t="s">
        <v>182</v>
      </c>
      <c r="D131" s="166">
        <v>843974.02</v>
      </c>
      <c r="E131" s="154" t="s">
        <v>183</v>
      </c>
      <c r="F131" s="156">
        <v>848184.01</v>
      </c>
      <c r="G131" s="156">
        <v>6188.37</v>
      </c>
      <c r="H131" s="156">
        <v>-1685.68</v>
      </c>
      <c r="I131" s="156">
        <v>-187.7</v>
      </c>
      <c r="J131" s="156">
        <v>8524.98</v>
      </c>
    </row>
    <row r="132" spans="1:10">
      <c r="A132" s="146">
        <v>43039</v>
      </c>
      <c r="B132" s="154" t="s">
        <v>145</v>
      </c>
      <c r="C132" s="154" t="s">
        <v>182</v>
      </c>
      <c r="D132" s="166">
        <v>862122.4</v>
      </c>
      <c r="E132" s="154" t="s">
        <v>183</v>
      </c>
      <c r="F132" s="156">
        <v>866422.75</v>
      </c>
      <c r="G132" s="156">
        <v>5001.26</v>
      </c>
      <c r="H132" s="156">
        <v>-593.30999999999995</v>
      </c>
      <c r="I132" s="156">
        <v>0</v>
      </c>
      <c r="J132" s="156">
        <v>8708.2999999999993</v>
      </c>
    </row>
    <row r="133" spans="1:10">
      <c r="A133" s="146">
        <v>43069</v>
      </c>
      <c r="B133" s="154" t="s">
        <v>145</v>
      </c>
      <c r="C133" s="154" t="s">
        <v>182</v>
      </c>
      <c r="D133" s="166">
        <v>846032.48</v>
      </c>
      <c r="E133" s="154" t="s">
        <v>183</v>
      </c>
      <c r="F133" s="156">
        <v>826280.26</v>
      </c>
      <c r="G133" s="156">
        <v>28658.83</v>
      </c>
      <c r="H133" s="156">
        <v>278.31</v>
      </c>
      <c r="I133" s="156">
        <v>-639.14</v>
      </c>
      <c r="J133" s="156">
        <v>8545.7800000000007</v>
      </c>
    </row>
    <row r="134" spans="1:10">
      <c r="A134" s="146">
        <v>43100</v>
      </c>
      <c r="B134" s="154" t="s">
        <v>145</v>
      </c>
      <c r="C134" s="154" t="s">
        <v>182</v>
      </c>
      <c r="D134" s="166">
        <v>849650.28</v>
      </c>
      <c r="E134" s="154" t="s">
        <v>183</v>
      </c>
      <c r="F134" s="156">
        <v>840534.16</v>
      </c>
      <c r="G134" s="156">
        <v>28469.34</v>
      </c>
      <c r="H134" s="156">
        <v>-10707.99</v>
      </c>
      <c r="I134" s="156">
        <v>-62.9</v>
      </c>
      <c r="J134" s="156">
        <v>8582.33</v>
      </c>
    </row>
    <row r="135" spans="1:10">
      <c r="A135" s="146">
        <v>43131</v>
      </c>
      <c r="B135" s="154" t="s">
        <v>145</v>
      </c>
      <c r="C135" s="154" t="s">
        <v>182</v>
      </c>
      <c r="D135" s="166">
        <v>947871.52</v>
      </c>
      <c r="E135" s="154" t="s">
        <v>183</v>
      </c>
      <c r="F135" s="156">
        <v>942826.47</v>
      </c>
      <c r="G135" s="156">
        <v>15255.72</v>
      </c>
      <c r="H135" s="156">
        <v>-398.08</v>
      </c>
      <c r="I135" s="156">
        <v>-238.13</v>
      </c>
      <c r="J135" s="156">
        <v>9574.4599999999991</v>
      </c>
    </row>
    <row r="136" spans="1:10">
      <c r="A136" s="146">
        <v>43159</v>
      </c>
      <c r="B136" s="154" t="s">
        <v>145</v>
      </c>
      <c r="C136" s="154" t="s">
        <v>182</v>
      </c>
      <c r="D136" s="166">
        <v>886044.16000000003</v>
      </c>
      <c r="E136" s="154" t="s">
        <v>183</v>
      </c>
      <c r="F136" s="156">
        <v>883655.31</v>
      </c>
      <c r="G136" s="156">
        <v>10920.54</v>
      </c>
      <c r="H136" s="156">
        <v>530.25</v>
      </c>
      <c r="I136" s="156">
        <v>-111.99</v>
      </c>
      <c r="J136" s="156">
        <v>8949.9500000000007</v>
      </c>
    </row>
    <row r="137" spans="1:10">
      <c r="A137" s="146">
        <v>43190</v>
      </c>
      <c r="B137" s="154" t="s">
        <v>145</v>
      </c>
      <c r="C137" s="154" t="s">
        <v>182</v>
      </c>
      <c r="D137" s="166">
        <v>799588.66</v>
      </c>
      <c r="E137" s="154" t="s">
        <v>183</v>
      </c>
      <c r="F137" s="156">
        <v>790831.05</v>
      </c>
      <c r="G137" s="156">
        <v>12947.42</v>
      </c>
      <c r="H137" s="156">
        <v>3952.87</v>
      </c>
      <c r="I137" s="156">
        <v>-66.02</v>
      </c>
      <c r="J137" s="156">
        <v>8076.66</v>
      </c>
    </row>
    <row r="138" spans="1:10">
      <c r="A138" s="146">
        <v>43220</v>
      </c>
      <c r="B138" s="154" t="s">
        <v>145</v>
      </c>
      <c r="C138" s="154" t="s">
        <v>182</v>
      </c>
      <c r="D138" s="166">
        <v>941498.65</v>
      </c>
      <c r="E138" s="154" t="s">
        <v>183</v>
      </c>
      <c r="F138" s="156">
        <v>932201.72</v>
      </c>
      <c r="G138" s="156">
        <v>10216.48</v>
      </c>
      <c r="H138" s="156">
        <v>8590.5300000000007</v>
      </c>
      <c r="I138" s="156">
        <v>0</v>
      </c>
      <c r="J138" s="156">
        <v>9510.08</v>
      </c>
    </row>
    <row r="139" spans="1:10">
      <c r="A139" s="146">
        <v>43251</v>
      </c>
      <c r="B139" s="154" t="s">
        <v>145</v>
      </c>
      <c r="C139" s="154" t="s">
        <v>182</v>
      </c>
      <c r="D139" s="166">
        <v>912593.84</v>
      </c>
      <c r="E139" s="154" t="s">
        <v>183</v>
      </c>
      <c r="F139" s="156">
        <v>876492.13</v>
      </c>
      <c r="G139" s="156">
        <v>43884.72</v>
      </c>
      <c r="H139" s="156">
        <v>1435.11</v>
      </c>
      <c r="I139" s="156">
        <v>0</v>
      </c>
      <c r="J139" s="156">
        <v>9218.1200000000008</v>
      </c>
    </row>
    <row r="140" spans="1:10">
      <c r="A140" s="146">
        <v>43281</v>
      </c>
      <c r="B140" s="154" t="s">
        <v>145</v>
      </c>
      <c r="C140" s="154" t="s">
        <v>182</v>
      </c>
      <c r="D140" s="166">
        <v>948587.18</v>
      </c>
      <c r="E140" s="154" t="s">
        <v>183</v>
      </c>
      <c r="F140" s="156">
        <v>940658.33</v>
      </c>
      <c r="G140" s="156">
        <v>16659.689999999999</v>
      </c>
      <c r="H140" s="156">
        <v>892.21</v>
      </c>
      <c r="I140" s="156">
        <v>-41.37</v>
      </c>
      <c r="J140" s="156">
        <v>9581.68</v>
      </c>
    </row>
    <row r="141" spans="1:10">
      <c r="A141" s="146">
        <v>43312</v>
      </c>
      <c r="B141" s="154" t="s">
        <v>145</v>
      </c>
      <c r="C141" s="154" t="s">
        <v>182</v>
      </c>
      <c r="D141" s="166">
        <v>972032.95</v>
      </c>
      <c r="E141" s="154" t="s">
        <v>183</v>
      </c>
      <c r="F141" s="156">
        <v>970806.97</v>
      </c>
      <c r="G141" s="156">
        <v>10896.28</v>
      </c>
      <c r="H141" s="156">
        <v>210.32</v>
      </c>
      <c r="I141" s="156">
        <v>-62.1</v>
      </c>
      <c r="J141" s="156">
        <v>9818.52</v>
      </c>
    </row>
    <row r="142" spans="1:10">
      <c r="A142" s="146">
        <v>43343</v>
      </c>
      <c r="B142" s="154" t="s">
        <v>145</v>
      </c>
      <c r="C142" s="154" t="s">
        <v>182</v>
      </c>
      <c r="D142" s="166">
        <v>947531.33</v>
      </c>
      <c r="E142" s="154" t="s">
        <v>183</v>
      </c>
      <c r="F142" s="156">
        <v>943573.89</v>
      </c>
      <c r="G142" s="156">
        <v>13660.74</v>
      </c>
      <c r="H142" s="156">
        <v>133.76</v>
      </c>
      <c r="I142" s="156">
        <v>-266.02999999999997</v>
      </c>
      <c r="J142" s="156">
        <v>9571.0300000000007</v>
      </c>
    </row>
    <row r="143" spans="1:10">
      <c r="A143" s="146">
        <v>43373</v>
      </c>
      <c r="B143" s="154" t="s">
        <v>145</v>
      </c>
      <c r="C143" s="154" t="s">
        <v>182</v>
      </c>
      <c r="D143" s="166">
        <v>949074.47</v>
      </c>
      <c r="E143" s="154" t="s">
        <v>183</v>
      </c>
      <c r="F143" s="156">
        <v>943827.76</v>
      </c>
      <c r="G143" s="156">
        <v>13946.72</v>
      </c>
      <c r="H143" s="156">
        <v>934.76</v>
      </c>
      <c r="I143" s="156">
        <v>-48.15</v>
      </c>
      <c r="J143" s="156">
        <v>9586.6200000000008</v>
      </c>
    </row>
    <row r="144" spans="1:10">
      <c r="A144" s="146">
        <v>43404</v>
      </c>
      <c r="B144" s="154" t="s">
        <v>145</v>
      </c>
      <c r="C144" s="154" t="s">
        <v>182</v>
      </c>
      <c r="D144" s="166">
        <v>848813.1</v>
      </c>
      <c r="E144" s="154" t="s">
        <v>183</v>
      </c>
      <c r="F144" s="156">
        <v>903351.5</v>
      </c>
      <c r="G144" s="156">
        <v>13849.08</v>
      </c>
      <c r="H144" s="156">
        <v>-59772.800000000003</v>
      </c>
      <c r="I144" s="156">
        <v>-40.81</v>
      </c>
      <c r="J144" s="156">
        <v>8573.8700000000008</v>
      </c>
    </row>
    <row r="145" spans="1:10">
      <c r="A145" s="146">
        <v>43434</v>
      </c>
      <c r="B145" s="154" t="s">
        <v>145</v>
      </c>
      <c r="C145" s="154" t="s">
        <v>182</v>
      </c>
      <c r="D145" s="166">
        <v>1010601.22</v>
      </c>
      <c r="E145" s="154" t="s">
        <v>183</v>
      </c>
      <c r="F145" s="156">
        <v>1009420.98</v>
      </c>
      <c r="G145" s="156">
        <v>7298.66</v>
      </c>
      <c r="H145" s="156">
        <v>4277.49</v>
      </c>
      <c r="I145" s="156">
        <v>-187.82</v>
      </c>
      <c r="J145" s="156">
        <v>10208.09</v>
      </c>
    </row>
    <row r="146" spans="1:10">
      <c r="A146" s="146">
        <v>43465</v>
      </c>
      <c r="B146" s="154" t="s">
        <v>145</v>
      </c>
      <c r="C146" s="154" t="s">
        <v>182</v>
      </c>
      <c r="D146" s="166">
        <v>917539.03</v>
      </c>
      <c r="E146" s="154" t="s">
        <v>183</v>
      </c>
      <c r="F146" s="156">
        <v>935592.15</v>
      </c>
      <c r="G146" s="156">
        <v>8679.43</v>
      </c>
      <c r="H146" s="156">
        <v>-17359.32</v>
      </c>
      <c r="I146" s="156">
        <v>-105.16</v>
      </c>
      <c r="J146" s="156">
        <v>9268.07</v>
      </c>
    </row>
    <row r="147" spans="1:10">
      <c r="A147" s="146">
        <v>43496</v>
      </c>
      <c r="B147" s="154" t="s">
        <v>145</v>
      </c>
      <c r="C147" s="154" t="s">
        <v>182</v>
      </c>
      <c r="D147" s="166">
        <v>1039726.31</v>
      </c>
      <c r="E147" s="154" t="s">
        <v>183</v>
      </c>
      <c r="F147" s="156">
        <v>1046213.34</v>
      </c>
      <c r="G147" s="156">
        <v>4097.4799999999996</v>
      </c>
      <c r="H147" s="156">
        <v>284.62</v>
      </c>
      <c r="I147" s="156">
        <v>-366.84</v>
      </c>
      <c r="J147" s="156">
        <v>10502.29</v>
      </c>
    </row>
    <row r="148" spans="1:10">
      <c r="A148" s="146">
        <v>43524</v>
      </c>
      <c r="B148" s="154" t="s">
        <v>145</v>
      </c>
      <c r="C148" s="154" t="s">
        <v>182</v>
      </c>
      <c r="D148" s="166">
        <v>890456.15</v>
      </c>
      <c r="E148" s="154" t="s">
        <v>183</v>
      </c>
      <c r="F148" s="156">
        <v>892586.43</v>
      </c>
      <c r="G148" s="156">
        <v>7746.77</v>
      </c>
      <c r="H148" s="156">
        <v>11.71</v>
      </c>
      <c r="I148" s="156">
        <v>-894.26</v>
      </c>
      <c r="J148" s="156">
        <v>8994.5</v>
      </c>
    </row>
    <row r="149" spans="1:10">
      <c r="A149" s="146">
        <v>43555</v>
      </c>
      <c r="B149" s="154" t="s">
        <v>145</v>
      </c>
      <c r="C149" s="154" t="s">
        <v>182</v>
      </c>
      <c r="D149" s="166">
        <v>912748.96</v>
      </c>
      <c r="E149" s="154" t="s">
        <v>183</v>
      </c>
      <c r="F149" s="156">
        <v>901255.24</v>
      </c>
      <c r="G149" s="156">
        <v>19413.810000000001</v>
      </c>
      <c r="H149" s="156">
        <v>1341.45</v>
      </c>
      <c r="I149" s="156">
        <v>-41.85</v>
      </c>
      <c r="J149" s="156">
        <v>9219.69</v>
      </c>
    </row>
    <row r="150" spans="1:10">
      <c r="A150" s="146">
        <v>43585</v>
      </c>
      <c r="B150" s="154" t="s">
        <v>145</v>
      </c>
      <c r="C150" s="154" t="s">
        <v>182</v>
      </c>
      <c r="D150" s="166">
        <v>989631.83</v>
      </c>
      <c r="E150" s="154" t="s">
        <v>183</v>
      </c>
      <c r="F150" s="156">
        <v>986698.58</v>
      </c>
      <c r="G150" s="156">
        <v>12945.98</v>
      </c>
      <c r="H150" s="156">
        <v>489.55</v>
      </c>
      <c r="I150" s="156">
        <v>-506</v>
      </c>
      <c r="J150" s="156">
        <v>9996.2800000000007</v>
      </c>
    </row>
    <row r="151" spans="1:10">
      <c r="A151" s="146">
        <v>43616</v>
      </c>
      <c r="B151" s="154" t="s">
        <v>145</v>
      </c>
      <c r="C151" s="154" t="s">
        <v>182</v>
      </c>
      <c r="D151" s="166">
        <v>1061479.28</v>
      </c>
      <c r="E151" s="154" t="s">
        <v>183</v>
      </c>
      <c r="F151" s="156">
        <v>1062711.31</v>
      </c>
      <c r="G151" s="156">
        <v>8962.0400000000009</v>
      </c>
      <c r="H151" s="156">
        <v>569.15</v>
      </c>
      <c r="I151" s="156">
        <v>-41.21</v>
      </c>
      <c r="J151" s="156">
        <v>10722.01</v>
      </c>
    </row>
    <row r="152" spans="1:10">
      <c r="A152" s="146">
        <v>43646</v>
      </c>
      <c r="B152" s="154" t="s">
        <v>145</v>
      </c>
      <c r="C152" s="154" t="s">
        <v>182</v>
      </c>
      <c r="D152" s="166">
        <v>1051721.1299999999</v>
      </c>
      <c r="E152" s="154" t="s">
        <v>183</v>
      </c>
      <c r="F152" s="156">
        <v>1048425.24</v>
      </c>
      <c r="G152" s="156">
        <v>13660.42</v>
      </c>
      <c r="H152" s="156">
        <v>258.92</v>
      </c>
      <c r="I152" s="156">
        <v>0</v>
      </c>
      <c r="J152" s="156">
        <v>10623.45</v>
      </c>
    </row>
    <row r="153" spans="1:10">
      <c r="A153" s="146">
        <v>43677</v>
      </c>
      <c r="B153" s="154" t="s">
        <v>145</v>
      </c>
      <c r="C153" s="154" t="s">
        <v>182</v>
      </c>
      <c r="D153" s="166">
        <v>1010580.99</v>
      </c>
      <c r="E153" s="154" t="s">
        <v>183</v>
      </c>
      <c r="F153" s="156">
        <v>1022580.76</v>
      </c>
      <c r="G153" s="156">
        <v>9739.44</v>
      </c>
      <c r="H153" s="156">
        <v>-11531.32</v>
      </c>
      <c r="I153" s="156">
        <v>0</v>
      </c>
      <c r="J153" s="156">
        <v>10207.89</v>
      </c>
    </row>
    <row r="154" spans="1:10">
      <c r="A154" s="146">
        <v>43708</v>
      </c>
      <c r="B154" s="154" t="s">
        <v>145</v>
      </c>
      <c r="C154" s="154" t="s">
        <v>182</v>
      </c>
      <c r="D154" s="166">
        <v>1095622.19</v>
      </c>
      <c r="E154" s="154" t="s">
        <v>183</v>
      </c>
      <c r="F154" s="156">
        <v>1094362.1499999999</v>
      </c>
      <c r="G154" s="156">
        <v>12159.59</v>
      </c>
      <c r="H154" s="156">
        <v>362.55</v>
      </c>
      <c r="I154" s="156">
        <v>-195.2</v>
      </c>
      <c r="J154" s="156">
        <v>11066.9</v>
      </c>
    </row>
    <row r="155" spans="1:10">
      <c r="A155" s="146">
        <v>43738</v>
      </c>
      <c r="B155" s="154" t="s">
        <v>145</v>
      </c>
      <c r="C155" s="154" t="s">
        <v>182</v>
      </c>
      <c r="D155" s="166">
        <v>1020340.4</v>
      </c>
      <c r="E155" s="154" t="s">
        <v>183</v>
      </c>
      <c r="F155" s="156">
        <v>1014985.31</v>
      </c>
      <c r="G155" s="156">
        <v>15229.57</v>
      </c>
      <c r="H155" s="156">
        <v>480.38</v>
      </c>
      <c r="I155" s="156">
        <v>-48.39</v>
      </c>
      <c r="J155" s="156">
        <v>10306.469999999999</v>
      </c>
    </row>
    <row r="156" spans="1:10">
      <c r="A156" s="146">
        <v>43769</v>
      </c>
      <c r="B156" s="154" t="s">
        <v>145</v>
      </c>
      <c r="C156" s="154" t="s">
        <v>182</v>
      </c>
      <c r="D156" s="166">
        <v>1092721.1200000001</v>
      </c>
      <c r="E156" s="154" t="s">
        <v>183</v>
      </c>
      <c r="F156" s="156">
        <v>1100860.67</v>
      </c>
      <c r="G156" s="156">
        <v>8260.3799999999992</v>
      </c>
      <c r="H156" s="156">
        <v>-5196.33</v>
      </c>
      <c r="I156" s="156">
        <v>-166.02</v>
      </c>
      <c r="J156" s="156">
        <v>11037.58</v>
      </c>
    </row>
    <row r="157" spans="1:10">
      <c r="A157" s="146">
        <v>43799</v>
      </c>
      <c r="B157" s="154" t="s">
        <v>145</v>
      </c>
      <c r="C157" s="154" t="s">
        <v>182</v>
      </c>
      <c r="D157" s="166">
        <v>1061556.67</v>
      </c>
      <c r="E157" s="154" t="s">
        <v>183</v>
      </c>
      <c r="F157" s="156">
        <v>1069092.77</v>
      </c>
      <c r="G157" s="156">
        <v>6987.04</v>
      </c>
      <c r="H157" s="156">
        <v>-2030.87</v>
      </c>
      <c r="I157" s="156">
        <v>-1769.48</v>
      </c>
      <c r="J157" s="156">
        <v>10722.79</v>
      </c>
    </row>
    <row r="158" spans="1:10">
      <c r="A158" s="146">
        <v>43830</v>
      </c>
      <c r="B158" s="154" t="s">
        <v>145</v>
      </c>
      <c r="C158" s="154" t="s">
        <v>182</v>
      </c>
      <c r="D158" s="166">
        <v>1064328.1299999999</v>
      </c>
      <c r="E158" s="154" t="s">
        <v>183</v>
      </c>
      <c r="F158" s="156">
        <v>1061882.32</v>
      </c>
      <c r="G158" s="156">
        <v>13109.48</v>
      </c>
      <c r="H158" s="156">
        <v>190.58</v>
      </c>
      <c r="I158" s="156">
        <v>-103.47</v>
      </c>
      <c r="J158" s="156">
        <v>10750.78</v>
      </c>
    </row>
    <row r="159" spans="1:10">
      <c r="A159" s="146">
        <v>43861</v>
      </c>
      <c r="B159" s="154" t="s">
        <v>145</v>
      </c>
      <c r="C159" s="154" t="s">
        <v>182</v>
      </c>
      <c r="D159" s="166">
        <v>1161092.8600000001</v>
      </c>
      <c r="E159" s="154" t="s">
        <v>183</v>
      </c>
      <c r="F159" s="156">
        <v>1159959.94</v>
      </c>
      <c r="G159" s="156">
        <v>11690.42</v>
      </c>
      <c r="H159" s="156">
        <v>1365.85</v>
      </c>
      <c r="I159" s="156">
        <v>-195.14</v>
      </c>
      <c r="J159" s="156">
        <v>11728.21</v>
      </c>
    </row>
    <row r="160" spans="1:10">
      <c r="A160" s="146">
        <v>43890</v>
      </c>
      <c r="B160" s="154" t="s">
        <v>145</v>
      </c>
      <c r="C160" s="154" t="s">
        <v>182</v>
      </c>
      <c r="D160" s="166">
        <v>1010192.13</v>
      </c>
      <c r="E160" s="154" t="s">
        <v>183</v>
      </c>
      <c r="F160" s="156">
        <v>1019987.95</v>
      </c>
      <c r="G160" s="156">
        <v>10520.74</v>
      </c>
      <c r="H160" s="156">
        <v>854</v>
      </c>
      <c r="I160" s="156">
        <v>-10966.6</v>
      </c>
      <c r="J160" s="156">
        <v>10203.959999999999</v>
      </c>
    </row>
    <row r="161" spans="1:10">
      <c r="A161" s="146">
        <v>43921</v>
      </c>
      <c r="B161" s="154" t="s">
        <v>145</v>
      </c>
      <c r="C161" s="154" t="s">
        <v>182</v>
      </c>
      <c r="D161" s="166">
        <v>953471.05</v>
      </c>
      <c r="E161" s="154" t="s">
        <v>183</v>
      </c>
      <c r="F161" s="156">
        <v>949212.89</v>
      </c>
      <c r="G161" s="156">
        <v>20232.259999999998</v>
      </c>
      <c r="H161" s="156">
        <v>-5627.66</v>
      </c>
      <c r="I161" s="156">
        <v>-715.43</v>
      </c>
      <c r="J161" s="156">
        <v>9631.01</v>
      </c>
    </row>
    <row r="162" spans="1:10">
      <c r="A162" s="146">
        <v>43951</v>
      </c>
      <c r="B162" s="154" t="s">
        <v>145</v>
      </c>
      <c r="C162" s="154" t="s">
        <v>182</v>
      </c>
      <c r="D162" s="167">
        <v>997272.36</v>
      </c>
      <c r="E162" s="161" t="s">
        <v>183</v>
      </c>
      <c r="F162" s="160">
        <v>1037141.44</v>
      </c>
      <c r="G162" s="160">
        <v>22295.69</v>
      </c>
      <c r="H162" s="160">
        <v>-52032.54</v>
      </c>
      <c r="I162" s="160">
        <v>-58.78</v>
      </c>
      <c r="J162" s="160">
        <v>10073.450000000001</v>
      </c>
    </row>
    <row r="163" spans="1:10">
      <c r="A163" s="153">
        <v>43982</v>
      </c>
      <c r="B163" s="147" t="s">
        <v>145</v>
      </c>
      <c r="C163" s="147" t="s">
        <v>182</v>
      </c>
      <c r="D163" s="159">
        <v>1086628.04</v>
      </c>
      <c r="E163" s="149" t="s">
        <v>183</v>
      </c>
      <c r="F163" s="159">
        <v>1115873.1599999999</v>
      </c>
      <c r="G163" s="159">
        <v>9384.27</v>
      </c>
      <c r="H163" s="159">
        <v>-27653.35</v>
      </c>
      <c r="I163" s="159">
        <v>0</v>
      </c>
      <c r="J163" s="159">
        <v>10976.04</v>
      </c>
    </row>
    <row r="164" spans="1:10">
      <c r="A164" s="153">
        <v>44012</v>
      </c>
      <c r="B164" s="147" t="s">
        <v>145</v>
      </c>
      <c r="C164" s="147" t="s">
        <v>182</v>
      </c>
      <c r="D164" s="159">
        <v>1183654.78</v>
      </c>
      <c r="E164" s="149" t="s">
        <v>183</v>
      </c>
      <c r="F164" s="159">
        <v>1176007.8400000001</v>
      </c>
      <c r="G164" s="159">
        <v>21861.040000000001</v>
      </c>
      <c r="H164" s="159">
        <v>-2231.04</v>
      </c>
      <c r="I164" s="159">
        <v>-26.95</v>
      </c>
      <c r="J164" s="159">
        <v>11956.11</v>
      </c>
    </row>
    <row r="165" spans="1:10">
      <c r="A165" s="148">
        <v>44043</v>
      </c>
      <c r="B165" s="147" t="s">
        <v>145</v>
      </c>
      <c r="C165" s="147" t="s">
        <v>182</v>
      </c>
      <c r="D165" s="163">
        <v>1203590.74</v>
      </c>
      <c r="E165" s="164" t="s">
        <v>183</v>
      </c>
      <c r="F165" s="163">
        <v>1204081.81</v>
      </c>
      <c r="G165" s="163">
        <v>13167.18</v>
      </c>
      <c r="H165" s="163">
        <v>-1490.72</v>
      </c>
      <c r="I165" s="165">
        <v>-10.050000000000001</v>
      </c>
      <c r="J165" s="163">
        <v>12157.48</v>
      </c>
    </row>
    <row r="166" spans="1:10">
      <c r="A166" s="230">
        <v>44074</v>
      </c>
      <c r="B166" s="231" t="s">
        <v>145</v>
      </c>
      <c r="C166" s="231" t="s">
        <v>182</v>
      </c>
      <c r="D166" s="232">
        <v>1269384.22</v>
      </c>
      <c r="E166" s="231" t="s">
        <v>183</v>
      </c>
      <c r="F166" s="232">
        <v>1271913.02</v>
      </c>
      <c r="G166" s="232">
        <v>11982.07</v>
      </c>
      <c r="H166" s="232">
        <v>-1610.06</v>
      </c>
      <c r="I166" s="232">
        <v>-78.75</v>
      </c>
      <c r="J166" s="232">
        <v>12822.06</v>
      </c>
    </row>
    <row r="167" spans="1:10">
      <c r="A167" s="151">
        <v>44104</v>
      </c>
      <c r="B167" s="155" t="s">
        <v>145</v>
      </c>
      <c r="C167" s="155" t="s">
        <v>182</v>
      </c>
      <c r="D167" s="145">
        <v>1685038.79</v>
      </c>
      <c r="E167" s="155" t="s">
        <v>183</v>
      </c>
      <c r="F167" s="145">
        <v>1196849.3500000001</v>
      </c>
      <c r="G167" s="145">
        <v>11178.65</v>
      </c>
      <c r="H167" s="145">
        <v>494147.4</v>
      </c>
      <c r="I167" s="145">
        <v>-116.01</v>
      </c>
      <c r="J167" s="145">
        <v>17020.599999999999</v>
      </c>
    </row>
    <row r="168" spans="1:10">
      <c r="A168" s="151">
        <v>44135</v>
      </c>
      <c r="B168" s="155" t="s">
        <v>145</v>
      </c>
      <c r="C168" s="155" t="s">
        <v>182</v>
      </c>
      <c r="D168" s="145">
        <v>1197510.77</v>
      </c>
      <c r="E168" s="155" t="s">
        <v>183</v>
      </c>
      <c r="F168" s="145">
        <v>1203097.26</v>
      </c>
      <c r="G168" s="145">
        <v>6833.51</v>
      </c>
      <c r="H168" s="145">
        <v>-195.22</v>
      </c>
      <c r="I168" s="145">
        <v>-128.71</v>
      </c>
      <c r="J168" s="145">
        <v>12096.07</v>
      </c>
    </row>
    <row r="169" spans="1:10">
      <c r="A169" s="151">
        <v>44165</v>
      </c>
      <c r="B169" s="155" t="s">
        <v>145</v>
      </c>
      <c r="C169" s="155" t="s">
        <v>182</v>
      </c>
      <c r="D169" s="145">
        <v>1197537.68</v>
      </c>
      <c r="E169" s="155" t="s">
        <v>183</v>
      </c>
      <c r="F169" s="145">
        <v>1194608.02</v>
      </c>
      <c r="G169" s="145">
        <v>15159.97</v>
      </c>
      <c r="H169" s="145">
        <v>168.86</v>
      </c>
      <c r="I169" s="145">
        <v>-302.83</v>
      </c>
      <c r="J169" s="145">
        <v>12096.34</v>
      </c>
    </row>
    <row r="170" spans="1:10">
      <c r="A170" s="146">
        <v>44196</v>
      </c>
      <c r="B170" s="154" t="s">
        <v>145</v>
      </c>
      <c r="C170" s="154" t="s">
        <v>182</v>
      </c>
      <c r="D170" s="156">
        <v>1224384.6100000001</v>
      </c>
      <c r="E170" s="154" t="s">
        <v>183</v>
      </c>
      <c r="F170" s="156">
        <v>1214258.54</v>
      </c>
      <c r="G170" s="156">
        <v>24156.86</v>
      </c>
      <c r="H170" s="156">
        <v>-1663.27</v>
      </c>
      <c r="I170" s="156">
        <v>0</v>
      </c>
      <c r="J170" s="156">
        <v>12367.52</v>
      </c>
    </row>
    <row r="171" spans="1:10">
      <c r="A171" s="148">
        <v>44227</v>
      </c>
      <c r="B171" s="154" t="s">
        <v>145</v>
      </c>
      <c r="C171" s="154" t="s">
        <v>182</v>
      </c>
      <c r="D171" s="156">
        <v>1416235.18</v>
      </c>
      <c r="E171" s="154" t="s">
        <v>183</v>
      </c>
      <c r="F171" s="156">
        <v>1417720.91</v>
      </c>
      <c r="G171" s="156">
        <v>13724.65</v>
      </c>
      <c r="H171" s="156">
        <v>-666.95</v>
      </c>
      <c r="I171" s="156">
        <v>-238.03</v>
      </c>
      <c r="J171" s="156">
        <v>14305.4</v>
      </c>
    </row>
    <row r="172" spans="1:10">
      <c r="A172" s="148">
        <v>44255</v>
      </c>
      <c r="B172" s="154" t="s">
        <v>145</v>
      </c>
      <c r="C172" s="154" t="s">
        <v>182</v>
      </c>
      <c r="D172" s="156">
        <v>1203215.08</v>
      </c>
      <c r="E172" s="154" t="s">
        <v>183</v>
      </c>
      <c r="F172" s="156">
        <v>1202791.6000000001</v>
      </c>
      <c r="G172" s="156">
        <v>11174.12</v>
      </c>
      <c r="H172" s="156">
        <v>1553.87</v>
      </c>
      <c r="I172" s="156">
        <v>-150.83000000000001</v>
      </c>
      <c r="J172" s="156">
        <v>12153.68</v>
      </c>
    </row>
    <row r="173" spans="1:10">
      <c r="A173" s="148">
        <v>44286</v>
      </c>
      <c r="B173" s="154" t="s">
        <v>145</v>
      </c>
      <c r="C173" s="154" t="s">
        <v>182</v>
      </c>
      <c r="D173" s="156">
        <v>1167507.3600000001</v>
      </c>
      <c r="E173" s="154" t="s">
        <v>183</v>
      </c>
      <c r="F173" s="156">
        <v>1178319.52</v>
      </c>
      <c r="G173" s="156">
        <v>15997.97</v>
      </c>
      <c r="H173" s="156">
        <v>-14995.83</v>
      </c>
      <c r="I173" s="156">
        <v>-21.29</v>
      </c>
      <c r="J173" s="156">
        <v>11793.01</v>
      </c>
    </row>
    <row r="174" spans="1:10">
      <c r="A174" s="148">
        <v>44316</v>
      </c>
      <c r="B174" s="154" t="s">
        <v>145</v>
      </c>
      <c r="C174" s="154" t="s">
        <v>182</v>
      </c>
      <c r="D174" s="156">
        <v>1451444.1</v>
      </c>
      <c r="E174" s="154" t="s">
        <v>183</v>
      </c>
      <c r="F174" s="156">
        <v>1437762.26</v>
      </c>
      <c r="G174" s="156">
        <v>20674.37</v>
      </c>
      <c r="H174" s="156">
        <v>7690.92</v>
      </c>
      <c r="I174" s="156">
        <v>-22.39</v>
      </c>
      <c r="J174" s="156">
        <v>14661.06</v>
      </c>
    </row>
    <row r="175" spans="1:10">
      <c r="A175" s="148">
        <v>44347</v>
      </c>
      <c r="B175" s="154" t="s">
        <v>145</v>
      </c>
      <c r="C175" s="154" t="s">
        <v>182</v>
      </c>
      <c r="D175" s="156">
        <v>1387788.39</v>
      </c>
      <c r="E175" s="154" t="s">
        <v>183</v>
      </c>
      <c r="F175" s="156">
        <v>1390639.61</v>
      </c>
      <c r="G175" s="156">
        <v>9149.93</v>
      </c>
      <c r="H175" s="156">
        <v>2025.2</v>
      </c>
      <c r="I175" s="156">
        <v>-8.2799999999999994</v>
      </c>
      <c r="J175" s="156">
        <v>14018.07</v>
      </c>
    </row>
    <row r="176" spans="1:10">
      <c r="A176" s="148">
        <v>44377</v>
      </c>
      <c r="B176" s="154" t="s">
        <v>145</v>
      </c>
      <c r="C176" s="154" t="s">
        <v>182</v>
      </c>
      <c r="D176" s="156">
        <v>1398113.93</v>
      </c>
      <c r="E176" s="154" t="s">
        <v>183</v>
      </c>
      <c r="F176" s="156">
        <v>1395143.55</v>
      </c>
      <c r="G176" s="156">
        <v>14655.82</v>
      </c>
      <c r="H176" s="156">
        <v>2454.0100000000002</v>
      </c>
      <c r="I176" s="156">
        <v>-17.079999999999998</v>
      </c>
      <c r="J176" s="156">
        <v>14122.37</v>
      </c>
    </row>
    <row r="177" spans="1:10">
      <c r="A177" s="148">
        <v>44408</v>
      </c>
      <c r="B177" s="154" t="s">
        <v>145</v>
      </c>
      <c r="C177" s="154" t="s">
        <v>182</v>
      </c>
      <c r="D177" s="156">
        <v>1456206.76</v>
      </c>
      <c r="E177" s="154" t="s">
        <v>183</v>
      </c>
      <c r="F177" s="156">
        <v>1451467.39</v>
      </c>
      <c r="G177" s="156">
        <v>19253.3</v>
      </c>
      <c r="H177" s="156">
        <v>252.72</v>
      </c>
      <c r="I177" s="156">
        <v>-57.49</v>
      </c>
      <c r="J177" s="156">
        <v>14709.16</v>
      </c>
    </row>
    <row r="178" spans="1:10">
      <c r="A178" s="148">
        <v>44439</v>
      </c>
      <c r="B178" s="154" t="s">
        <v>145</v>
      </c>
      <c r="C178" s="154" t="s">
        <v>182</v>
      </c>
      <c r="D178" s="156">
        <v>1463234.1</v>
      </c>
      <c r="E178" s="154" t="s">
        <v>183</v>
      </c>
      <c r="F178" s="156">
        <v>1468913.02</v>
      </c>
      <c r="G178" s="156">
        <v>8231.48</v>
      </c>
      <c r="H178" s="156">
        <v>927.79</v>
      </c>
      <c r="I178" s="156">
        <v>-58.05</v>
      </c>
      <c r="J178" s="156">
        <v>14780.14</v>
      </c>
    </row>
    <row r="179" spans="1:10">
      <c r="A179" s="148">
        <v>44469</v>
      </c>
      <c r="B179" s="154" t="s">
        <v>145</v>
      </c>
      <c r="C179" s="154" t="s">
        <v>182</v>
      </c>
      <c r="D179" s="156">
        <v>1418985.81</v>
      </c>
      <c r="E179" s="154" t="s">
        <v>183</v>
      </c>
      <c r="F179" s="156">
        <v>1422149.69</v>
      </c>
      <c r="G179" s="156">
        <v>12836.31</v>
      </c>
      <c r="H179" s="156">
        <v>-1657.89</v>
      </c>
      <c r="I179" s="156">
        <v>-9.11</v>
      </c>
      <c r="J179" s="156">
        <v>14333.19</v>
      </c>
    </row>
    <row r="180" spans="1:10">
      <c r="A180" s="148">
        <v>44500</v>
      </c>
      <c r="B180" s="154" t="s">
        <v>145</v>
      </c>
      <c r="C180" s="154" t="s">
        <v>182</v>
      </c>
      <c r="D180" s="156">
        <v>1446258.85</v>
      </c>
      <c r="E180" s="154" t="s">
        <v>183</v>
      </c>
      <c r="F180" s="156">
        <v>1450409.17</v>
      </c>
      <c r="G180" s="156">
        <v>10357.24</v>
      </c>
      <c r="H180" s="156">
        <v>151.72999999999999</v>
      </c>
      <c r="I180" s="156">
        <v>-50.62</v>
      </c>
      <c r="J180" s="156">
        <v>14608.67</v>
      </c>
    </row>
    <row r="181" spans="1:10">
      <c r="A181" s="148">
        <v>44530</v>
      </c>
      <c r="B181" s="154" t="s">
        <v>145</v>
      </c>
      <c r="C181" s="154" t="s">
        <v>182</v>
      </c>
      <c r="D181" s="156">
        <v>1447654.21</v>
      </c>
      <c r="E181" s="154" t="s">
        <v>183</v>
      </c>
      <c r="F181" s="156">
        <v>1445242.05</v>
      </c>
      <c r="G181" s="156">
        <v>21108.76</v>
      </c>
      <c r="H181" s="156">
        <v>-3068.88</v>
      </c>
      <c r="I181" s="156">
        <v>-1004.95</v>
      </c>
      <c r="J181" s="156">
        <v>14622.77</v>
      </c>
    </row>
    <row r="182" spans="1:10">
      <c r="A182" s="148">
        <v>44561</v>
      </c>
      <c r="B182" s="154" t="s">
        <v>145</v>
      </c>
      <c r="C182" s="154" t="s">
        <v>182</v>
      </c>
      <c r="D182" s="156">
        <v>1492180.48</v>
      </c>
      <c r="E182" s="154" t="s">
        <v>183</v>
      </c>
      <c r="F182" s="156">
        <v>1491504.01</v>
      </c>
      <c r="G182" s="156">
        <v>15218.9</v>
      </c>
      <c r="H182" s="156">
        <v>530.09</v>
      </c>
      <c r="I182" s="156">
        <v>0</v>
      </c>
      <c r="J182" s="156">
        <v>15072.52</v>
      </c>
    </row>
    <row r="183" spans="1:10">
      <c r="A183" s="146">
        <v>44592</v>
      </c>
      <c r="B183" s="154" t="s">
        <v>145</v>
      </c>
      <c r="C183" s="154" t="s">
        <v>182</v>
      </c>
      <c r="D183" s="156">
        <v>1671572.82</v>
      </c>
      <c r="E183" s="154" t="s">
        <v>183</v>
      </c>
      <c r="F183" s="156">
        <v>1662638.78</v>
      </c>
      <c r="G183" s="156">
        <v>27412.47</v>
      </c>
      <c r="H183" s="156">
        <v>-1032.82</v>
      </c>
      <c r="I183" s="156">
        <v>-561.03</v>
      </c>
      <c r="J183" s="156">
        <v>16884.580000000002</v>
      </c>
    </row>
    <row r="184" spans="1:10">
      <c r="A184" s="146">
        <v>44620</v>
      </c>
      <c r="B184" s="154" t="s">
        <v>145</v>
      </c>
      <c r="C184" s="154" t="s">
        <v>182</v>
      </c>
      <c r="D184" s="156">
        <v>1397751.83</v>
      </c>
      <c r="E184" s="154" t="s">
        <v>183</v>
      </c>
      <c r="F184" s="156">
        <v>1397007.21</v>
      </c>
      <c r="G184" s="156">
        <v>15465.93</v>
      </c>
      <c r="H184" s="156">
        <v>-539.48</v>
      </c>
      <c r="I184" s="156">
        <v>-63.13</v>
      </c>
      <c r="J184" s="156">
        <v>14118.7</v>
      </c>
    </row>
    <row r="185" spans="1:10">
      <c r="A185" s="146"/>
      <c r="B185" s="154"/>
      <c r="C185" s="154"/>
      <c r="D185" s="156"/>
      <c r="E185" s="154"/>
      <c r="F185" s="156"/>
      <c r="G185" s="156"/>
      <c r="H185" s="156"/>
      <c r="I185" s="156"/>
      <c r="J185" s="156"/>
    </row>
    <row r="186" spans="1:10">
      <c r="A186" s="146"/>
      <c r="B186" s="154"/>
      <c r="C186" s="154"/>
      <c r="D186" s="156"/>
      <c r="E186" s="154"/>
      <c r="F186" s="156"/>
      <c r="G186" s="156"/>
      <c r="H186" s="156"/>
      <c r="I186" s="156"/>
      <c r="J186" s="156"/>
    </row>
    <row r="187" spans="1:10">
      <c r="A187" s="146"/>
      <c r="B187" s="154"/>
      <c r="C187" s="154"/>
      <c r="D187" s="156"/>
      <c r="E187" s="154"/>
      <c r="F187" s="156"/>
      <c r="G187" s="156"/>
      <c r="H187" s="156"/>
      <c r="I187" s="156"/>
      <c r="J187" s="156"/>
    </row>
    <row r="188" spans="1:10">
      <c r="A188" s="146"/>
      <c r="B188" s="154"/>
      <c r="C188" s="154"/>
      <c r="D188" s="156"/>
      <c r="E188" s="154"/>
      <c r="F188" s="156"/>
      <c r="G188" s="156"/>
      <c r="H188" s="156"/>
      <c r="I188" s="156"/>
      <c r="J188" s="156"/>
    </row>
    <row r="189" spans="1:10">
      <c r="A189" s="146"/>
      <c r="B189" s="154"/>
      <c r="C189" s="154"/>
      <c r="D189" s="156"/>
      <c r="E189" s="154"/>
      <c r="F189" s="156"/>
      <c r="G189" s="156"/>
      <c r="H189" s="156"/>
      <c r="I189" s="156"/>
      <c r="J189" s="156"/>
    </row>
    <row r="190" spans="1:10">
      <c r="A190" s="146"/>
      <c r="B190" s="154"/>
      <c r="C190" s="154"/>
      <c r="D190" s="156"/>
      <c r="E190" s="154"/>
      <c r="F190" s="156"/>
      <c r="G190" s="156"/>
      <c r="H190" s="156"/>
      <c r="I190" s="156"/>
      <c r="J190" s="156"/>
    </row>
    <row r="191" spans="1:10">
      <c r="A191" s="146"/>
      <c r="B191" s="154"/>
      <c r="C191" s="154"/>
      <c r="D191" s="156"/>
      <c r="E191" s="154"/>
      <c r="F191" s="156"/>
      <c r="G191" s="156"/>
      <c r="H191" s="156"/>
      <c r="I191" s="156"/>
      <c r="J191" s="156"/>
    </row>
    <row r="192" spans="1:10">
      <c r="A192" s="146"/>
      <c r="B192" s="154"/>
      <c r="C192" s="154"/>
      <c r="D192" s="156"/>
      <c r="E192" s="154"/>
      <c r="F192" s="156"/>
      <c r="G192" s="156"/>
      <c r="H192" s="156"/>
      <c r="I192" s="156"/>
      <c r="J192" s="156"/>
    </row>
    <row r="193" spans="1:10">
      <c r="A193" s="146"/>
      <c r="B193" s="154"/>
      <c r="C193" s="154"/>
      <c r="D193" s="156"/>
      <c r="E193" s="154"/>
      <c r="F193" s="156"/>
      <c r="G193" s="156"/>
      <c r="H193" s="156"/>
      <c r="I193" s="156"/>
      <c r="J193" s="156"/>
    </row>
    <row r="194" spans="1:10">
      <c r="A194" s="146"/>
      <c r="B194" s="154"/>
      <c r="C194" s="154"/>
      <c r="D194" s="156"/>
      <c r="E194" s="154"/>
      <c r="F194" s="156"/>
      <c r="G194" s="156"/>
      <c r="H194" s="156"/>
      <c r="I194" s="156"/>
      <c r="J194" s="156"/>
    </row>
    <row r="195" spans="1:10">
      <c r="A195" s="146"/>
      <c r="B195" s="154"/>
      <c r="C195" s="154"/>
      <c r="D195" s="156"/>
      <c r="E195" s="154"/>
      <c r="F195" s="156"/>
      <c r="G195" s="156"/>
      <c r="H195" s="156"/>
      <c r="I195" s="156"/>
      <c r="J195" s="156"/>
    </row>
    <row r="196" spans="1:10">
      <c r="A196" s="146"/>
      <c r="B196" s="154"/>
      <c r="C196" s="154"/>
      <c r="D196" s="156"/>
      <c r="E196" s="154"/>
      <c r="F196" s="156"/>
      <c r="G196" s="156"/>
      <c r="H196" s="156"/>
      <c r="I196" s="156"/>
      <c r="J196" s="156"/>
    </row>
    <row r="197" spans="1:10">
      <c r="A197" s="146"/>
      <c r="B197" s="154"/>
      <c r="C197" s="154"/>
      <c r="D197" s="156"/>
      <c r="E197" s="154"/>
      <c r="F197" s="156"/>
      <c r="G197" s="156"/>
      <c r="H197" s="156"/>
      <c r="I197" s="156"/>
      <c r="J197" s="156"/>
    </row>
    <row r="198" spans="1:10">
      <c r="A198" s="146"/>
      <c r="B198" s="154"/>
      <c r="C198" s="154"/>
      <c r="D198" s="156"/>
      <c r="E198" s="154"/>
      <c r="F198" s="156"/>
      <c r="G198" s="156"/>
      <c r="H198" s="156"/>
      <c r="I198" s="156"/>
      <c r="J198" s="156"/>
    </row>
    <row r="199" spans="1:10">
      <c r="A199" s="146"/>
      <c r="B199" s="154"/>
      <c r="C199" s="154"/>
      <c r="D199" s="156"/>
      <c r="E199" s="154"/>
      <c r="F199" s="156"/>
      <c r="G199" s="156"/>
      <c r="H199" s="156"/>
      <c r="I199" s="156"/>
      <c r="J199" s="156"/>
    </row>
    <row r="200" spans="1:10">
      <c r="A200" s="146"/>
      <c r="B200" s="154"/>
      <c r="C200" s="154"/>
      <c r="D200" s="156"/>
      <c r="E200" s="154"/>
      <c r="F200" s="156"/>
      <c r="G200" s="156"/>
      <c r="H200" s="156"/>
      <c r="I200" s="156"/>
      <c r="J200" s="15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B1DC3-20FE-40D0-ACAF-771F41841E2A}">
  <sheetPr>
    <tabColor theme="0" tint="-0.249977111117893"/>
  </sheetPr>
  <dimension ref="A1:J200"/>
  <sheetViews>
    <sheetView workbookViewId="0">
      <pane ySplit="1" topLeftCell="A161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146</v>
      </c>
      <c r="C2" s="154" t="s">
        <v>184</v>
      </c>
      <c r="D2" s="156">
        <v>1235442.8899999999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146</v>
      </c>
      <c r="C3" s="154" t="s">
        <v>184</v>
      </c>
      <c r="D3" s="156">
        <v>1448290.89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146</v>
      </c>
      <c r="C4" s="154" t="s">
        <v>184</v>
      </c>
      <c r="D4" s="156">
        <v>1398350.38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146</v>
      </c>
      <c r="C5" s="154" t="s">
        <v>184</v>
      </c>
      <c r="D5" s="156">
        <v>1184365.5900000001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146</v>
      </c>
      <c r="C6" s="154" t="s">
        <v>184</v>
      </c>
      <c r="D6" s="156">
        <v>1381908.92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146</v>
      </c>
      <c r="C7" s="154" t="s">
        <v>184</v>
      </c>
      <c r="D7" s="156">
        <v>1572576.71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146</v>
      </c>
      <c r="C8" s="154" t="s">
        <v>184</v>
      </c>
      <c r="D8" s="156">
        <v>1500171.75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146</v>
      </c>
      <c r="C9" s="154" t="s">
        <v>184</v>
      </c>
      <c r="D9" s="156">
        <v>1383491.44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146</v>
      </c>
      <c r="C10" s="154" t="s">
        <v>184</v>
      </c>
      <c r="D10" s="156">
        <v>1513193.31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146</v>
      </c>
      <c r="C11" s="154" t="s">
        <v>184</v>
      </c>
      <c r="D11" s="156">
        <v>1476268.75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146</v>
      </c>
      <c r="C12" s="154" t="s">
        <v>184</v>
      </c>
      <c r="D12" s="156">
        <v>1629118.33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146</v>
      </c>
      <c r="C13" s="154" t="s">
        <v>184</v>
      </c>
      <c r="D13" s="156">
        <v>1378775.43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146</v>
      </c>
      <c r="C14" s="154" t="s">
        <v>184</v>
      </c>
      <c r="D14" s="156">
        <v>1261010.92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146</v>
      </c>
      <c r="C15" s="154" t="s">
        <v>184</v>
      </c>
      <c r="D15" s="156">
        <v>1554505.38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146</v>
      </c>
      <c r="C16" s="154" t="s">
        <v>184</v>
      </c>
      <c r="D16" s="156">
        <v>1090181.8500000001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146</v>
      </c>
      <c r="C17" s="154" t="s">
        <v>184</v>
      </c>
      <c r="D17" s="156">
        <v>1450644.71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146</v>
      </c>
      <c r="C18" s="154" t="s">
        <v>184</v>
      </c>
      <c r="D18" s="156">
        <v>1470689.14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146</v>
      </c>
      <c r="C19" s="154" t="s">
        <v>184</v>
      </c>
      <c r="D19" s="156">
        <v>1452616.56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146</v>
      </c>
      <c r="C20" s="154" t="s">
        <v>184</v>
      </c>
      <c r="D20" s="156">
        <v>1571715.89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146</v>
      </c>
      <c r="C21" s="154" t="s">
        <v>184</v>
      </c>
      <c r="D21" s="156">
        <v>1405880.43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146</v>
      </c>
      <c r="C22" s="154" t="s">
        <v>184</v>
      </c>
      <c r="D22" s="156">
        <v>1526281.86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146</v>
      </c>
      <c r="C23" s="154" t="s">
        <v>184</v>
      </c>
      <c r="D23" s="156">
        <v>1481686.78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146</v>
      </c>
      <c r="C24" s="154" t="s">
        <v>184</v>
      </c>
      <c r="D24" s="156">
        <v>1576701.02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146</v>
      </c>
      <c r="C25" s="154" t="s">
        <v>184</v>
      </c>
      <c r="D25" s="156">
        <v>1366728.53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146</v>
      </c>
      <c r="C26" s="154" t="s">
        <v>184</v>
      </c>
      <c r="D26" s="156">
        <v>1132446.04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146</v>
      </c>
      <c r="C27" s="154" t="s">
        <v>184</v>
      </c>
      <c r="D27" s="156">
        <v>1665083.99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146</v>
      </c>
      <c r="C28" s="154" t="s">
        <v>184</v>
      </c>
      <c r="D28" s="156">
        <v>1211962.8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146</v>
      </c>
      <c r="C29" s="154" t="s">
        <v>184</v>
      </c>
      <c r="D29" s="156">
        <v>969586.11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146</v>
      </c>
      <c r="C30" s="154" t="s">
        <v>184</v>
      </c>
      <c r="D30" s="156">
        <v>954592.92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146</v>
      </c>
      <c r="C31" s="154" t="s">
        <v>184</v>
      </c>
      <c r="D31" s="156">
        <v>777227.96</v>
      </c>
      <c r="E31" s="154" t="s">
        <v>183</v>
      </c>
      <c r="F31" s="156">
        <v>788930.66</v>
      </c>
      <c r="G31" s="156">
        <v>5523.05</v>
      </c>
      <c r="H31" s="156">
        <v>-9374.9599999999991</v>
      </c>
      <c r="I31" s="156">
        <v>0</v>
      </c>
      <c r="J31" s="156">
        <v>-7850.79</v>
      </c>
    </row>
    <row r="32" spans="1:10">
      <c r="A32" s="146">
        <v>39994</v>
      </c>
      <c r="B32" s="154" t="s">
        <v>146</v>
      </c>
      <c r="C32" s="154" t="s">
        <v>184</v>
      </c>
      <c r="D32" s="156">
        <v>1204520.19</v>
      </c>
      <c r="E32" s="154" t="s">
        <v>183</v>
      </c>
      <c r="F32" s="156">
        <v>1156398.54</v>
      </c>
      <c r="G32" s="156">
        <v>8573.36</v>
      </c>
      <c r="H32" s="156">
        <v>51715.17</v>
      </c>
      <c r="I32" s="156">
        <v>0</v>
      </c>
      <c r="J32" s="156">
        <v>-12166.88</v>
      </c>
    </row>
    <row r="33" spans="1:10">
      <c r="A33" s="146">
        <v>40025</v>
      </c>
      <c r="B33" s="154" t="s">
        <v>146</v>
      </c>
      <c r="C33" s="154" t="s">
        <v>184</v>
      </c>
      <c r="D33" s="156">
        <v>1245329.99</v>
      </c>
      <c r="E33" s="154" t="s">
        <v>183</v>
      </c>
      <c r="F33" s="156">
        <v>1242099.68</v>
      </c>
      <c r="G33" s="156">
        <v>5637.27</v>
      </c>
      <c r="H33" s="156">
        <v>10172.129999999999</v>
      </c>
      <c r="I33" s="156">
        <v>0</v>
      </c>
      <c r="J33" s="156">
        <v>-12579.09</v>
      </c>
    </row>
    <row r="34" spans="1:10">
      <c r="A34" s="146">
        <v>40056</v>
      </c>
      <c r="B34" s="154" t="s">
        <v>146</v>
      </c>
      <c r="C34" s="154" t="s">
        <v>184</v>
      </c>
      <c r="D34" s="156">
        <v>1275133.6499999999</v>
      </c>
      <c r="E34" s="154" t="s">
        <v>183</v>
      </c>
      <c r="F34" s="156">
        <v>1288886.57</v>
      </c>
      <c r="G34" s="156">
        <v>3575.68</v>
      </c>
      <c r="H34" s="156">
        <v>-4448.46</v>
      </c>
      <c r="I34" s="156">
        <v>0</v>
      </c>
      <c r="J34" s="156">
        <v>-12880.14</v>
      </c>
    </row>
    <row r="35" spans="1:10">
      <c r="A35" s="146">
        <v>40086</v>
      </c>
      <c r="B35" s="154" t="s">
        <v>146</v>
      </c>
      <c r="C35" s="154" t="s">
        <v>184</v>
      </c>
      <c r="D35" s="156">
        <v>1451443.1</v>
      </c>
      <c r="E35" s="154" t="s">
        <v>183</v>
      </c>
      <c r="F35" s="156">
        <v>1451062.01</v>
      </c>
      <c r="G35" s="156">
        <v>15141.43</v>
      </c>
      <c r="H35" s="156">
        <v>-99.3</v>
      </c>
      <c r="I35" s="156">
        <v>0</v>
      </c>
      <c r="J35" s="156">
        <v>-14661.04</v>
      </c>
    </row>
    <row r="36" spans="1:10">
      <c r="A36" s="146">
        <v>40117</v>
      </c>
      <c r="B36" s="154" t="s">
        <v>146</v>
      </c>
      <c r="C36" s="154" t="s">
        <v>184</v>
      </c>
      <c r="D36" s="156">
        <v>1161051.23</v>
      </c>
      <c r="E36" s="154" t="s">
        <v>183</v>
      </c>
      <c r="F36" s="156">
        <v>1162440.95</v>
      </c>
      <c r="G36" s="156">
        <v>9523.15</v>
      </c>
      <c r="H36" s="156">
        <v>814.92</v>
      </c>
      <c r="I36" s="156">
        <v>0</v>
      </c>
      <c r="J36" s="156">
        <v>-11727.79</v>
      </c>
    </row>
    <row r="37" spans="1:10">
      <c r="A37" s="146">
        <v>40147</v>
      </c>
      <c r="B37" s="154" t="s">
        <v>146</v>
      </c>
      <c r="C37" s="154" t="s">
        <v>184</v>
      </c>
      <c r="D37" s="156">
        <v>1217968.05</v>
      </c>
      <c r="E37" s="154" t="s">
        <v>183</v>
      </c>
      <c r="F37" s="156">
        <v>1223139.69</v>
      </c>
      <c r="G37" s="156">
        <v>7181.57</v>
      </c>
      <c r="H37" s="156">
        <v>-50.51</v>
      </c>
      <c r="I37" s="156">
        <v>0</v>
      </c>
      <c r="J37" s="156">
        <v>-12302.7</v>
      </c>
    </row>
    <row r="38" spans="1:10">
      <c r="A38" s="146">
        <v>40178</v>
      </c>
      <c r="B38" s="154" t="s">
        <v>146</v>
      </c>
      <c r="C38" s="154" t="s">
        <v>184</v>
      </c>
      <c r="D38" s="156">
        <v>1284173.3799999999</v>
      </c>
      <c r="E38" s="154" t="s">
        <v>183</v>
      </c>
      <c r="F38" s="156">
        <v>1291079.95</v>
      </c>
      <c r="G38" s="156">
        <v>5511.88</v>
      </c>
      <c r="H38" s="156">
        <v>553</v>
      </c>
      <c r="I38" s="156">
        <v>0</v>
      </c>
      <c r="J38" s="156">
        <v>-12971.45</v>
      </c>
    </row>
    <row r="39" spans="1:10">
      <c r="A39" s="146">
        <v>40209</v>
      </c>
      <c r="B39" s="154" t="s">
        <v>146</v>
      </c>
      <c r="C39" s="154" t="s">
        <v>184</v>
      </c>
      <c r="D39" s="156">
        <v>1338132.33</v>
      </c>
      <c r="E39" s="154" t="s">
        <v>183</v>
      </c>
      <c r="F39" s="156">
        <v>1335785.3400000001</v>
      </c>
      <c r="G39" s="156">
        <v>15737.06</v>
      </c>
      <c r="H39" s="156">
        <v>126.41</v>
      </c>
      <c r="I39" s="156">
        <v>0</v>
      </c>
      <c r="J39" s="156">
        <v>-13516.48</v>
      </c>
    </row>
    <row r="40" spans="1:10">
      <c r="A40" s="146">
        <v>40237</v>
      </c>
      <c r="B40" s="154" t="s">
        <v>146</v>
      </c>
      <c r="C40" s="154" t="s">
        <v>184</v>
      </c>
      <c r="D40" s="156">
        <v>1255145.5900000001</v>
      </c>
      <c r="E40" s="154" t="s">
        <v>183</v>
      </c>
      <c r="F40" s="156">
        <v>1281409.3400000001</v>
      </c>
      <c r="G40" s="156">
        <v>12434.37</v>
      </c>
      <c r="H40" s="156">
        <v>-26019.88</v>
      </c>
      <c r="I40" s="156">
        <v>0</v>
      </c>
      <c r="J40" s="156">
        <v>-12678.24</v>
      </c>
    </row>
    <row r="41" spans="1:10">
      <c r="A41" s="146">
        <v>40268</v>
      </c>
      <c r="B41" s="154" t="s">
        <v>146</v>
      </c>
      <c r="C41" s="154" t="s">
        <v>184</v>
      </c>
      <c r="D41" s="156">
        <v>1353076.7</v>
      </c>
      <c r="E41" s="154" t="s">
        <v>183</v>
      </c>
      <c r="F41" s="156">
        <v>1358832.68</v>
      </c>
      <c r="G41" s="156">
        <v>7597.35</v>
      </c>
      <c r="H41" s="156">
        <v>314.11</v>
      </c>
      <c r="I41" s="156">
        <v>0</v>
      </c>
      <c r="J41" s="156">
        <v>-13667.44</v>
      </c>
    </row>
    <row r="42" spans="1:10">
      <c r="A42" s="146">
        <v>40298</v>
      </c>
      <c r="B42" s="154" t="s">
        <v>146</v>
      </c>
      <c r="C42" s="154" t="s">
        <v>184</v>
      </c>
      <c r="D42" s="156">
        <v>1278887.25</v>
      </c>
      <c r="E42" s="154" t="s">
        <v>183</v>
      </c>
      <c r="F42" s="156">
        <v>1290460.26</v>
      </c>
      <c r="G42" s="156">
        <v>5060.1400000000003</v>
      </c>
      <c r="H42" s="156">
        <v>-3715.09</v>
      </c>
      <c r="I42" s="156">
        <v>0</v>
      </c>
      <c r="J42" s="156">
        <v>-12918.06</v>
      </c>
    </row>
    <row r="43" spans="1:10">
      <c r="A43" s="146">
        <v>40329</v>
      </c>
      <c r="B43" s="154" t="s">
        <v>146</v>
      </c>
      <c r="C43" s="154" t="s">
        <v>184</v>
      </c>
      <c r="D43" s="156">
        <v>1261376.7</v>
      </c>
      <c r="E43" s="154" t="s">
        <v>183</v>
      </c>
      <c r="F43" s="156">
        <v>1255010.1299999999</v>
      </c>
      <c r="G43" s="156">
        <v>13019.72</v>
      </c>
      <c r="H43" s="156">
        <v>6088.03</v>
      </c>
      <c r="I43" s="156">
        <v>0</v>
      </c>
      <c r="J43" s="156">
        <v>-12741.18</v>
      </c>
    </row>
    <row r="44" spans="1:10">
      <c r="A44" s="146">
        <v>40359</v>
      </c>
      <c r="B44" s="154" t="s">
        <v>146</v>
      </c>
      <c r="C44" s="154" t="s">
        <v>184</v>
      </c>
      <c r="D44" s="156">
        <v>1301831.47</v>
      </c>
      <c r="E44" s="154" t="s">
        <v>183</v>
      </c>
      <c r="F44" s="156">
        <v>1312622.01</v>
      </c>
      <c r="G44" s="156">
        <v>5513.85</v>
      </c>
      <c r="H44" s="156">
        <v>-3154.59</v>
      </c>
      <c r="I44" s="156">
        <v>0</v>
      </c>
      <c r="J44" s="156">
        <v>-13149.8</v>
      </c>
    </row>
    <row r="45" spans="1:10">
      <c r="A45" s="146">
        <v>40390</v>
      </c>
      <c r="B45" s="154" t="s">
        <v>146</v>
      </c>
      <c r="C45" s="154" t="s">
        <v>184</v>
      </c>
      <c r="D45" s="156">
        <v>1236901.53</v>
      </c>
      <c r="E45" s="154" t="s">
        <v>183</v>
      </c>
      <c r="F45" s="156">
        <v>1227288.27</v>
      </c>
      <c r="G45" s="156">
        <v>7985.46</v>
      </c>
      <c r="H45" s="156">
        <v>14121.75</v>
      </c>
      <c r="I45" s="156">
        <v>0</v>
      </c>
      <c r="J45" s="156">
        <v>-12493.95</v>
      </c>
    </row>
    <row r="46" spans="1:10">
      <c r="A46" s="146">
        <v>40421</v>
      </c>
      <c r="B46" s="154" t="s">
        <v>146</v>
      </c>
      <c r="C46" s="154" t="s">
        <v>184</v>
      </c>
      <c r="D46" s="156">
        <v>1257126.96</v>
      </c>
      <c r="E46" s="154" t="s">
        <v>183</v>
      </c>
      <c r="F46" s="156">
        <v>1257626.8600000001</v>
      </c>
      <c r="G46" s="156">
        <v>12322.33</v>
      </c>
      <c r="H46" s="156">
        <v>-123.98</v>
      </c>
      <c r="I46" s="156">
        <v>0</v>
      </c>
      <c r="J46" s="156">
        <v>-12698.25</v>
      </c>
    </row>
    <row r="47" spans="1:10">
      <c r="A47" s="146">
        <v>40451</v>
      </c>
      <c r="B47" s="154" t="s">
        <v>146</v>
      </c>
      <c r="C47" s="154" t="s">
        <v>184</v>
      </c>
      <c r="D47" s="156">
        <v>1267186.25</v>
      </c>
      <c r="E47" s="154" t="s">
        <v>183</v>
      </c>
      <c r="F47" s="156">
        <v>1272948.9099999999</v>
      </c>
      <c r="G47" s="156">
        <v>6689.65</v>
      </c>
      <c r="H47" s="156">
        <v>347.54</v>
      </c>
      <c r="I47" s="156">
        <v>0</v>
      </c>
      <c r="J47" s="156">
        <v>-12799.85</v>
      </c>
    </row>
    <row r="48" spans="1:10">
      <c r="A48" s="146">
        <v>40482</v>
      </c>
      <c r="B48" s="154" t="s">
        <v>146</v>
      </c>
      <c r="C48" s="154" t="s">
        <v>184</v>
      </c>
      <c r="D48" s="156">
        <v>1246305.56</v>
      </c>
      <c r="E48" s="154" t="s">
        <v>183</v>
      </c>
      <c r="F48" s="156">
        <v>1251413.21</v>
      </c>
      <c r="G48" s="156">
        <v>9583.5300000000007</v>
      </c>
      <c r="H48" s="156">
        <v>-2102.23</v>
      </c>
      <c r="I48" s="156">
        <v>0</v>
      </c>
      <c r="J48" s="156">
        <v>-12588.95</v>
      </c>
    </row>
    <row r="49" spans="1:10">
      <c r="A49" s="146">
        <v>40512</v>
      </c>
      <c r="B49" s="154" t="s">
        <v>146</v>
      </c>
      <c r="C49" s="154" t="s">
        <v>184</v>
      </c>
      <c r="D49" s="156">
        <v>1191089.3600000001</v>
      </c>
      <c r="E49" s="154" t="s">
        <v>183</v>
      </c>
      <c r="F49" s="156">
        <v>1183935.1599999999</v>
      </c>
      <c r="G49" s="156">
        <v>15299.35</v>
      </c>
      <c r="H49" s="156">
        <v>3886.06</v>
      </c>
      <c r="I49" s="156">
        <v>0</v>
      </c>
      <c r="J49" s="156">
        <v>-12031.21</v>
      </c>
    </row>
    <row r="50" spans="1:10">
      <c r="A50" s="146">
        <v>40543</v>
      </c>
      <c r="B50" s="154" t="s">
        <v>146</v>
      </c>
      <c r="C50" s="154" t="s">
        <v>184</v>
      </c>
      <c r="D50" s="156">
        <v>1199415.8400000001</v>
      </c>
      <c r="E50" s="154" t="s">
        <v>183</v>
      </c>
      <c r="F50" s="156">
        <v>1201289.06</v>
      </c>
      <c r="G50" s="156">
        <v>20874.68</v>
      </c>
      <c r="H50" s="156">
        <v>-10632.58</v>
      </c>
      <c r="I50" s="156">
        <v>0</v>
      </c>
      <c r="J50" s="156">
        <v>-12115.32</v>
      </c>
    </row>
    <row r="51" spans="1:10">
      <c r="A51" s="146">
        <v>40574</v>
      </c>
      <c r="B51" s="154" t="s">
        <v>146</v>
      </c>
      <c r="C51" s="154" t="s">
        <v>184</v>
      </c>
      <c r="D51" s="156">
        <v>1409665.04</v>
      </c>
      <c r="E51" s="154" t="s">
        <v>183</v>
      </c>
      <c r="F51" s="156">
        <v>1422154.94</v>
      </c>
      <c r="G51" s="156">
        <v>8644.64</v>
      </c>
      <c r="H51" s="156">
        <v>423.19</v>
      </c>
      <c r="I51" s="156">
        <v>-7318.68</v>
      </c>
      <c r="J51" s="156">
        <v>-14239.05</v>
      </c>
    </row>
    <row r="52" spans="1:10">
      <c r="A52" s="146">
        <v>40602</v>
      </c>
      <c r="B52" s="154" t="s">
        <v>146</v>
      </c>
      <c r="C52" s="154" t="s">
        <v>184</v>
      </c>
      <c r="D52" s="156">
        <v>1142038.26</v>
      </c>
      <c r="E52" s="154" t="s">
        <v>183</v>
      </c>
      <c r="F52" s="156">
        <v>1176100.57</v>
      </c>
      <c r="G52" s="156">
        <v>11130</v>
      </c>
      <c r="H52" s="156">
        <v>-31855.96</v>
      </c>
      <c r="I52" s="156">
        <v>-1800.62</v>
      </c>
      <c r="J52" s="156">
        <v>-11535.73</v>
      </c>
    </row>
    <row r="53" spans="1:10">
      <c r="A53" s="146">
        <v>40633</v>
      </c>
      <c r="B53" s="154" t="s">
        <v>146</v>
      </c>
      <c r="C53" s="154" t="s">
        <v>184</v>
      </c>
      <c r="D53" s="156">
        <v>1279234.68</v>
      </c>
      <c r="E53" s="154" t="s">
        <v>183</v>
      </c>
      <c r="F53" s="156">
        <v>1272920.07</v>
      </c>
      <c r="G53" s="156">
        <v>13675.61</v>
      </c>
      <c r="H53" s="156">
        <v>5560.56</v>
      </c>
      <c r="I53" s="156">
        <v>0</v>
      </c>
      <c r="J53" s="156">
        <v>-12921.56</v>
      </c>
    </row>
    <row r="54" spans="1:10">
      <c r="A54" s="146">
        <v>40663</v>
      </c>
      <c r="B54" s="154" t="s">
        <v>146</v>
      </c>
      <c r="C54" s="154" t="s">
        <v>184</v>
      </c>
      <c r="D54" s="156">
        <v>1355960.87</v>
      </c>
      <c r="E54" s="154" t="s">
        <v>183</v>
      </c>
      <c r="F54" s="156">
        <v>1361733.22</v>
      </c>
      <c r="G54" s="156">
        <v>8616.81</v>
      </c>
      <c r="H54" s="156">
        <v>3320.51</v>
      </c>
      <c r="I54" s="156">
        <v>-4013.11</v>
      </c>
      <c r="J54" s="156">
        <v>-13696.56</v>
      </c>
    </row>
    <row r="55" spans="1:10">
      <c r="A55" s="146">
        <v>40694</v>
      </c>
      <c r="B55" s="154" t="s">
        <v>146</v>
      </c>
      <c r="C55" s="154" t="s">
        <v>184</v>
      </c>
      <c r="D55" s="156">
        <v>1259538.3400000001</v>
      </c>
      <c r="E55" s="154" t="s">
        <v>183</v>
      </c>
      <c r="F55" s="156">
        <v>1259827.27</v>
      </c>
      <c r="G55" s="156">
        <v>17771.27</v>
      </c>
      <c r="H55" s="156">
        <v>-1997.84</v>
      </c>
      <c r="I55" s="156">
        <v>-3339.75</v>
      </c>
      <c r="J55" s="156">
        <v>-12722.61</v>
      </c>
    </row>
    <row r="56" spans="1:10">
      <c r="A56" s="146">
        <v>40724</v>
      </c>
      <c r="B56" s="154" t="s">
        <v>146</v>
      </c>
      <c r="C56" s="154" t="s">
        <v>184</v>
      </c>
      <c r="D56" s="156">
        <v>1302214.42</v>
      </c>
      <c r="E56" s="154" t="s">
        <v>183</v>
      </c>
      <c r="F56" s="156">
        <v>1317424.47</v>
      </c>
      <c r="G56" s="156">
        <v>6356.43</v>
      </c>
      <c r="H56" s="156">
        <v>-7095.17</v>
      </c>
      <c r="I56" s="156">
        <v>-1317.63</v>
      </c>
      <c r="J56" s="156">
        <v>-13153.68</v>
      </c>
    </row>
    <row r="57" spans="1:10">
      <c r="A57" s="146">
        <v>40755</v>
      </c>
      <c r="B57" s="154" t="s">
        <v>146</v>
      </c>
      <c r="C57" s="154" t="s">
        <v>184</v>
      </c>
      <c r="D57" s="156">
        <v>1345329.15</v>
      </c>
      <c r="E57" s="154" t="s">
        <v>183</v>
      </c>
      <c r="F57" s="156">
        <v>1348628.55</v>
      </c>
      <c r="G57" s="156">
        <v>11818.01</v>
      </c>
      <c r="H57" s="156">
        <v>-871.87</v>
      </c>
      <c r="I57" s="156">
        <v>-656.35</v>
      </c>
      <c r="J57" s="156">
        <v>-13589.19</v>
      </c>
    </row>
    <row r="58" spans="1:10">
      <c r="A58" s="146">
        <v>40786</v>
      </c>
      <c r="B58" s="154" t="s">
        <v>146</v>
      </c>
      <c r="C58" s="154" t="s">
        <v>184</v>
      </c>
      <c r="D58" s="156">
        <v>1428263.96</v>
      </c>
      <c r="E58" s="154" t="s">
        <v>183</v>
      </c>
      <c r="F58" s="156">
        <v>1424973.59</v>
      </c>
      <c r="G58" s="156">
        <v>17629.439999999999</v>
      </c>
      <c r="H58" s="156">
        <v>2189.77</v>
      </c>
      <c r="I58" s="156">
        <v>-2101.9299999999998</v>
      </c>
      <c r="J58" s="156">
        <v>-14426.91</v>
      </c>
    </row>
    <row r="59" spans="1:10">
      <c r="A59" s="146">
        <v>40816</v>
      </c>
      <c r="B59" s="154" t="s">
        <v>146</v>
      </c>
      <c r="C59" s="154" t="s">
        <v>184</v>
      </c>
      <c r="D59" s="156">
        <v>1390066.44</v>
      </c>
      <c r="E59" s="154" t="s">
        <v>183</v>
      </c>
      <c r="F59" s="156">
        <v>1380204.7</v>
      </c>
      <c r="G59" s="156">
        <v>24728.22</v>
      </c>
      <c r="H59" s="156">
        <v>-825.4</v>
      </c>
      <c r="I59" s="156">
        <v>0</v>
      </c>
      <c r="J59" s="156">
        <v>-14041.08</v>
      </c>
    </row>
    <row r="60" spans="1:10">
      <c r="A60" s="146">
        <v>40847</v>
      </c>
      <c r="B60" s="154" t="s">
        <v>146</v>
      </c>
      <c r="C60" s="154" t="s">
        <v>184</v>
      </c>
      <c r="D60" s="156">
        <v>1387926.33</v>
      </c>
      <c r="E60" s="154" t="s">
        <v>183</v>
      </c>
      <c r="F60" s="156">
        <v>1389961.27</v>
      </c>
      <c r="G60" s="156">
        <v>9617.66</v>
      </c>
      <c r="H60" s="156">
        <v>5100.93</v>
      </c>
      <c r="I60" s="156">
        <v>-2734.08</v>
      </c>
      <c r="J60" s="156">
        <v>-14019.45</v>
      </c>
    </row>
    <row r="61" spans="1:10">
      <c r="A61" s="146">
        <v>40877</v>
      </c>
      <c r="B61" s="154" t="s">
        <v>146</v>
      </c>
      <c r="C61" s="154" t="s">
        <v>184</v>
      </c>
      <c r="D61" s="156">
        <v>1274112.32</v>
      </c>
      <c r="E61" s="154" t="s">
        <v>183</v>
      </c>
      <c r="F61" s="156">
        <v>1259351.56</v>
      </c>
      <c r="G61" s="156">
        <v>33812.44</v>
      </c>
      <c r="H61" s="156">
        <v>748.52</v>
      </c>
      <c r="I61" s="156">
        <v>-6930.38</v>
      </c>
      <c r="J61" s="156">
        <v>-12869.82</v>
      </c>
    </row>
    <row r="62" spans="1:10">
      <c r="A62" s="146">
        <v>40908</v>
      </c>
      <c r="B62" s="154" t="s">
        <v>146</v>
      </c>
      <c r="C62" s="154" t="s">
        <v>184</v>
      </c>
      <c r="D62" s="156">
        <v>1317477.06</v>
      </c>
      <c r="E62" s="154" t="s">
        <v>183</v>
      </c>
      <c r="F62" s="156">
        <v>1235578.1399999999</v>
      </c>
      <c r="G62" s="156">
        <v>98665.86</v>
      </c>
      <c r="H62" s="156">
        <v>-477.94</v>
      </c>
      <c r="I62" s="156">
        <v>-2981.16</v>
      </c>
      <c r="J62" s="156">
        <v>-13307.84</v>
      </c>
    </row>
    <row r="63" spans="1:10">
      <c r="A63" s="146">
        <v>40939</v>
      </c>
      <c r="B63" s="154" t="s">
        <v>146</v>
      </c>
      <c r="C63" s="154" t="s">
        <v>184</v>
      </c>
      <c r="D63" s="156">
        <v>1632095.27</v>
      </c>
      <c r="E63" s="154" t="s">
        <v>183</v>
      </c>
      <c r="F63" s="156">
        <v>1492533.74</v>
      </c>
      <c r="G63" s="156">
        <v>118323.05</v>
      </c>
      <c r="H63" s="156">
        <v>41831.39</v>
      </c>
      <c r="I63" s="156">
        <v>-4107.1000000000004</v>
      </c>
      <c r="J63" s="156">
        <v>-16485.810000000001</v>
      </c>
    </row>
    <row r="64" spans="1:10">
      <c r="A64" s="146">
        <v>40968</v>
      </c>
      <c r="B64" s="154" t="s">
        <v>146</v>
      </c>
      <c r="C64" s="154" t="s">
        <v>184</v>
      </c>
      <c r="D64" s="156">
        <v>1138691.58</v>
      </c>
      <c r="E64" s="154" t="s">
        <v>183</v>
      </c>
      <c r="F64" s="156">
        <v>1124810.17</v>
      </c>
      <c r="G64" s="156">
        <v>109813.33</v>
      </c>
      <c r="H64" s="156">
        <v>-82572.84</v>
      </c>
      <c r="I64" s="156">
        <v>-1857.15</v>
      </c>
      <c r="J64" s="156">
        <v>-11501.93</v>
      </c>
    </row>
    <row r="65" spans="1:10">
      <c r="A65" s="146">
        <v>40999</v>
      </c>
      <c r="B65" s="154" t="s">
        <v>146</v>
      </c>
      <c r="C65" s="154" t="s">
        <v>184</v>
      </c>
      <c r="D65" s="156">
        <v>1393429.8</v>
      </c>
      <c r="E65" s="154" t="s">
        <v>183</v>
      </c>
      <c r="F65" s="156">
        <v>1402146.84</v>
      </c>
      <c r="G65" s="156">
        <v>5691.6</v>
      </c>
      <c r="H65" s="156">
        <v>819.13</v>
      </c>
      <c r="I65" s="156">
        <v>-1152.73</v>
      </c>
      <c r="J65" s="156">
        <v>-14075.04</v>
      </c>
    </row>
    <row r="66" spans="1:10">
      <c r="A66" s="146">
        <v>41029</v>
      </c>
      <c r="B66" s="154" t="s">
        <v>146</v>
      </c>
      <c r="C66" s="154" t="s">
        <v>184</v>
      </c>
      <c r="D66" s="156">
        <v>1425440.23</v>
      </c>
      <c r="E66" s="154" t="s">
        <v>183</v>
      </c>
      <c r="F66" s="156">
        <v>1417085.87</v>
      </c>
      <c r="G66" s="156">
        <v>22449.08</v>
      </c>
      <c r="H66" s="156">
        <v>558.82000000000005</v>
      </c>
      <c r="I66" s="156">
        <v>-255.15</v>
      </c>
      <c r="J66" s="156">
        <v>-14398.39</v>
      </c>
    </row>
    <row r="67" spans="1:10">
      <c r="A67" s="146">
        <v>41060</v>
      </c>
      <c r="B67" s="154" t="s">
        <v>146</v>
      </c>
      <c r="C67" s="154" t="s">
        <v>184</v>
      </c>
      <c r="D67" s="156">
        <v>1331511.1499999999</v>
      </c>
      <c r="E67" s="154" t="s">
        <v>183</v>
      </c>
      <c r="F67" s="156">
        <v>1328514.07</v>
      </c>
      <c r="G67" s="156">
        <v>24745.18</v>
      </c>
      <c r="H67" s="156">
        <v>-6245.28</v>
      </c>
      <c r="I67" s="156">
        <v>-2053.21</v>
      </c>
      <c r="J67" s="156">
        <v>-13449.61</v>
      </c>
    </row>
    <row r="68" spans="1:10">
      <c r="A68" s="146">
        <v>41090</v>
      </c>
      <c r="B68" s="154" t="s">
        <v>146</v>
      </c>
      <c r="C68" s="154" t="s">
        <v>184</v>
      </c>
      <c r="D68" s="156">
        <v>1443674.63</v>
      </c>
      <c r="E68" s="154" t="s">
        <v>183</v>
      </c>
      <c r="F68" s="156">
        <v>1432513.94</v>
      </c>
      <c r="G68" s="156">
        <v>35723.29</v>
      </c>
      <c r="H68" s="156">
        <v>-8878.9</v>
      </c>
      <c r="I68" s="156">
        <v>-1101.1300000000001</v>
      </c>
      <c r="J68" s="156">
        <v>-14582.57</v>
      </c>
    </row>
    <row r="69" spans="1:10">
      <c r="A69" s="146">
        <v>41121</v>
      </c>
      <c r="B69" s="154" t="s">
        <v>146</v>
      </c>
      <c r="C69" s="154" t="s">
        <v>184</v>
      </c>
      <c r="D69" s="156">
        <v>1381649.72</v>
      </c>
      <c r="E69" s="154" t="s">
        <v>183</v>
      </c>
      <c r="F69" s="156">
        <v>1331191.46</v>
      </c>
      <c r="G69" s="156">
        <v>32346.48</v>
      </c>
      <c r="H69" s="156">
        <v>34707.040000000001</v>
      </c>
      <c r="I69" s="156">
        <v>-2639.21</v>
      </c>
      <c r="J69" s="156">
        <v>-13956.05</v>
      </c>
    </row>
    <row r="70" spans="1:10">
      <c r="A70" s="146">
        <v>41152</v>
      </c>
      <c r="B70" s="154" t="s">
        <v>146</v>
      </c>
      <c r="C70" s="154" t="s">
        <v>184</v>
      </c>
      <c r="D70" s="156">
        <v>1354407.27</v>
      </c>
      <c r="E70" s="154" t="s">
        <v>183</v>
      </c>
      <c r="F70" s="156">
        <v>1350962.1</v>
      </c>
      <c r="G70" s="156">
        <v>18611.18</v>
      </c>
      <c r="H70" s="156">
        <v>-1485.13</v>
      </c>
      <c r="I70" s="156">
        <v>0</v>
      </c>
      <c r="J70" s="156">
        <v>-13680.88</v>
      </c>
    </row>
    <row r="71" spans="1:10">
      <c r="A71" s="146">
        <v>41182</v>
      </c>
      <c r="B71" s="154" t="s">
        <v>146</v>
      </c>
      <c r="C71" s="154" t="s">
        <v>184</v>
      </c>
      <c r="D71" s="156">
        <v>1409572.75</v>
      </c>
      <c r="E71" s="154" t="s">
        <v>183</v>
      </c>
      <c r="F71" s="156">
        <v>1388529.94</v>
      </c>
      <c r="G71" s="156">
        <v>31484.19</v>
      </c>
      <c r="H71" s="156">
        <v>4603.57</v>
      </c>
      <c r="I71" s="156">
        <v>-806.83</v>
      </c>
      <c r="J71" s="156">
        <v>-14238.12</v>
      </c>
    </row>
    <row r="72" spans="1:10">
      <c r="A72" s="146">
        <v>41213</v>
      </c>
      <c r="B72" s="154" t="s">
        <v>146</v>
      </c>
      <c r="C72" s="154" t="s">
        <v>184</v>
      </c>
      <c r="D72" s="156">
        <v>1300337.3899999999</v>
      </c>
      <c r="E72" s="154" t="s">
        <v>183</v>
      </c>
      <c r="F72" s="156">
        <v>1269216.8</v>
      </c>
      <c r="G72" s="156">
        <v>45131.09</v>
      </c>
      <c r="H72" s="156">
        <v>-307.20999999999998</v>
      </c>
      <c r="I72" s="156">
        <v>-568.57000000000005</v>
      </c>
      <c r="J72" s="156">
        <v>-13134.72</v>
      </c>
    </row>
    <row r="73" spans="1:10">
      <c r="A73" s="146">
        <v>41243</v>
      </c>
      <c r="B73" s="154" t="s">
        <v>146</v>
      </c>
      <c r="C73" s="154" t="s">
        <v>184</v>
      </c>
      <c r="D73" s="156">
        <v>1347329.46</v>
      </c>
      <c r="E73" s="154" t="s">
        <v>183</v>
      </c>
      <c r="F73" s="156">
        <v>1270004.1200000001</v>
      </c>
      <c r="G73" s="156">
        <v>91475.72</v>
      </c>
      <c r="H73" s="156">
        <v>1163.3800000000001</v>
      </c>
      <c r="I73" s="156">
        <v>-1704.36</v>
      </c>
      <c r="J73" s="156">
        <v>-13609.4</v>
      </c>
    </row>
    <row r="74" spans="1:10">
      <c r="A74" s="146">
        <v>41274</v>
      </c>
      <c r="B74" s="154" t="s">
        <v>146</v>
      </c>
      <c r="C74" s="154" t="s">
        <v>184</v>
      </c>
      <c r="D74" s="156">
        <v>1314064.03</v>
      </c>
      <c r="E74" s="154" t="s">
        <v>183</v>
      </c>
      <c r="F74" s="156">
        <v>1273845.81</v>
      </c>
      <c r="G74" s="156">
        <v>54377.25</v>
      </c>
      <c r="H74" s="156">
        <v>-712.24</v>
      </c>
      <c r="I74" s="156">
        <v>-173.42</v>
      </c>
      <c r="J74" s="156">
        <v>-13273.37</v>
      </c>
    </row>
    <row r="75" spans="1:10">
      <c r="A75" s="146">
        <v>41305</v>
      </c>
      <c r="B75" s="154" t="s">
        <v>146</v>
      </c>
      <c r="C75" s="154" t="s">
        <v>184</v>
      </c>
      <c r="D75" s="156">
        <v>1457205.19</v>
      </c>
      <c r="E75" s="154" t="s">
        <v>183</v>
      </c>
      <c r="F75" s="156">
        <v>1428517.91</v>
      </c>
      <c r="G75" s="156">
        <v>44299.92</v>
      </c>
      <c r="H75" s="156">
        <v>-193.18</v>
      </c>
      <c r="I75" s="156">
        <v>-700.22</v>
      </c>
      <c r="J75" s="156">
        <v>-14719.24</v>
      </c>
    </row>
    <row r="76" spans="1:10">
      <c r="A76" s="146">
        <v>41333</v>
      </c>
      <c r="B76" s="154" t="s">
        <v>146</v>
      </c>
      <c r="C76" s="154" t="s">
        <v>184</v>
      </c>
      <c r="D76" s="156">
        <v>1148057.46</v>
      </c>
      <c r="E76" s="154" t="s">
        <v>183</v>
      </c>
      <c r="F76" s="156">
        <v>993036.44</v>
      </c>
      <c r="G76" s="156">
        <v>166188.48000000001</v>
      </c>
      <c r="H76" s="156">
        <v>719.67</v>
      </c>
      <c r="I76" s="156">
        <v>-290.58999999999997</v>
      </c>
      <c r="J76" s="156">
        <v>-11596.54</v>
      </c>
    </row>
    <row r="77" spans="1:10">
      <c r="A77" s="146">
        <v>41364</v>
      </c>
      <c r="B77" s="154" t="s">
        <v>146</v>
      </c>
      <c r="C77" s="154" t="s">
        <v>184</v>
      </c>
      <c r="D77" s="156">
        <v>1422606.47</v>
      </c>
      <c r="E77" s="154" t="s">
        <v>183</v>
      </c>
      <c r="F77" s="156">
        <v>1441881.88</v>
      </c>
      <c r="G77" s="156">
        <v>-7518.34</v>
      </c>
      <c r="H77" s="156">
        <v>2901.05</v>
      </c>
      <c r="I77" s="156">
        <v>-288.36</v>
      </c>
      <c r="J77" s="156">
        <v>-14369.76</v>
      </c>
    </row>
    <row r="78" spans="1:10">
      <c r="A78" s="146">
        <v>41394</v>
      </c>
      <c r="B78" s="154" t="s">
        <v>146</v>
      </c>
      <c r="C78" s="154" t="s">
        <v>184</v>
      </c>
      <c r="D78" s="156">
        <v>1365653.16</v>
      </c>
      <c r="E78" s="154" t="s">
        <v>183</v>
      </c>
      <c r="F78" s="156">
        <v>1277792.8400000001</v>
      </c>
      <c r="G78" s="156">
        <v>95604.2</v>
      </c>
      <c r="H78" s="156">
        <v>6367.31</v>
      </c>
      <c r="I78" s="156">
        <v>-316.70999999999998</v>
      </c>
      <c r="J78" s="156">
        <v>-13794.48</v>
      </c>
    </row>
    <row r="79" spans="1:10">
      <c r="A79" s="146">
        <v>41425</v>
      </c>
      <c r="B79" s="154" t="s">
        <v>146</v>
      </c>
      <c r="C79" s="154" t="s">
        <v>184</v>
      </c>
      <c r="D79" s="156">
        <v>1252043.23</v>
      </c>
      <c r="E79" s="154" t="s">
        <v>183</v>
      </c>
      <c r="F79" s="156">
        <v>1246050.3700000001</v>
      </c>
      <c r="G79" s="156">
        <v>24155.49</v>
      </c>
      <c r="H79" s="156">
        <v>-4788.21</v>
      </c>
      <c r="I79" s="156">
        <v>-727.51</v>
      </c>
      <c r="J79" s="156">
        <v>-12646.91</v>
      </c>
    </row>
    <row r="80" spans="1:10">
      <c r="A80" s="146">
        <v>41455</v>
      </c>
      <c r="B80" s="154" t="s">
        <v>146</v>
      </c>
      <c r="C80" s="154" t="s">
        <v>184</v>
      </c>
      <c r="D80" s="156">
        <v>1227495.94</v>
      </c>
      <c r="E80" s="154" t="s">
        <v>183</v>
      </c>
      <c r="F80" s="156">
        <v>1146963.53</v>
      </c>
      <c r="G80" s="156">
        <v>90541.63</v>
      </c>
      <c r="H80" s="156">
        <v>2899.26</v>
      </c>
      <c r="I80" s="156">
        <v>-509.54</v>
      </c>
      <c r="J80" s="156">
        <v>-12398.94</v>
      </c>
    </row>
    <row r="81" spans="1:10">
      <c r="A81" s="146">
        <v>41486</v>
      </c>
      <c r="B81" s="154" t="s">
        <v>146</v>
      </c>
      <c r="C81" s="154" t="s">
        <v>184</v>
      </c>
      <c r="D81" s="156">
        <v>1262306.99</v>
      </c>
      <c r="E81" s="154" t="s">
        <v>183</v>
      </c>
      <c r="F81" s="156">
        <v>1201599.1000000001</v>
      </c>
      <c r="G81" s="156">
        <v>72921.38</v>
      </c>
      <c r="H81" s="156">
        <v>537.09</v>
      </c>
      <c r="I81" s="156">
        <v>0</v>
      </c>
      <c r="J81" s="156">
        <v>-12750.58</v>
      </c>
    </row>
    <row r="82" spans="1:10">
      <c r="A82" s="146">
        <v>41517</v>
      </c>
      <c r="B82" s="154" t="s">
        <v>146</v>
      </c>
      <c r="C82" s="154" t="s">
        <v>184</v>
      </c>
      <c r="D82" s="156">
        <v>1259885.3700000001</v>
      </c>
      <c r="E82" s="154" t="s">
        <v>183</v>
      </c>
      <c r="F82" s="156">
        <v>1248825.69</v>
      </c>
      <c r="G82" s="156">
        <v>23082.400000000001</v>
      </c>
      <c r="H82" s="156">
        <v>7144.74</v>
      </c>
      <c r="I82" s="156">
        <v>-6441.35</v>
      </c>
      <c r="J82" s="156">
        <v>-12726.11</v>
      </c>
    </row>
    <row r="83" spans="1:10">
      <c r="A83" s="146">
        <v>41547</v>
      </c>
      <c r="B83" s="154" t="s">
        <v>146</v>
      </c>
      <c r="C83" s="154" t="s">
        <v>184</v>
      </c>
      <c r="D83" s="156">
        <v>1345774.48</v>
      </c>
      <c r="E83" s="154" t="s">
        <v>183</v>
      </c>
      <c r="F83" s="156">
        <v>1346562.71</v>
      </c>
      <c r="G83" s="156">
        <v>16916.66</v>
      </c>
      <c r="H83" s="156">
        <v>-2997.39</v>
      </c>
      <c r="I83" s="156">
        <v>-1113.82</v>
      </c>
      <c r="J83" s="156">
        <v>-13593.68</v>
      </c>
    </row>
    <row r="84" spans="1:10">
      <c r="A84" s="146">
        <v>41578</v>
      </c>
      <c r="B84" s="154" t="s">
        <v>146</v>
      </c>
      <c r="C84" s="154" t="s">
        <v>184</v>
      </c>
      <c r="D84" s="156">
        <v>1106516.57</v>
      </c>
      <c r="E84" s="154" t="s">
        <v>183</v>
      </c>
      <c r="F84" s="156">
        <v>1200981.97</v>
      </c>
      <c r="G84" s="156">
        <v>11242.74</v>
      </c>
      <c r="H84" s="156">
        <v>-94531.21</v>
      </c>
      <c r="I84" s="156">
        <v>0</v>
      </c>
      <c r="J84" s="156">
        <v>-11176.93</v>
      </c>
    </row>
    <row r="85" spans="1:10">
      <c r="A85" s="146">
        <v>41608</v>
      </c>
      <c r="B85" s="154" t="s">
        <v>146</v>
      </c>
      <c r="C85" s="154" t="s">
        <v>184</v>
      </c>
      <c r="D85" s="156">
        <v>1235993.51</v>
      </c>
      <c r="E85" s="154" t="s">
        <v>183</v>
      </c>
      <c r="F85" s="156">
        <v>1267157.71</v>
      </c>
      <c r="G85" s="156">
        <v>8166</v>
      </c>
      <c r="H85" s="156">
        <v>-25794.880000000001</v>
      </c>
      <c r="I85" s="156">
        <v>-1050.54</v>
      </c>
      <c r="J85" s="156">
        <v>-12484.78</v>
      </c>
    </row>
    <row r="86" spans="1:10">
      <c r="A86" s="146">
        <v>41639</v>
      </c>
      <c r="B86" s="154" t="s">
        <v>146</v>
      </c>
      <c r="C86" s="154" t="s">
        <v>184</v>
      </c>
      <c r="D86" s="156">
        <v>1346470.48</v>
      </c>
      <c r="E86" s="154" t="s">
        <v>183</v>
      </c>
      <c r="F86" s="156">
        <v>1292714.42</v>
      </c>
      <c r="G86" s="156">
        <v>17282.89</v>
      </c>
      <c r="H86" s="156">
        <v>50169.760000000002</v>
      </c>
      <c r="I86" s="156">
        <v>-95.87</v>
      </c>
      <c r="J86" s="156">
        <v>-13600.72</v>
      </c>
    </row>
    <row r="87" spans="1:10">
      <c r="A87" s="146">
        <v>41670</v>
      </c>
      <c r="B87" s="154" t="s">
        <v>146</v>
      </c>
      <c r="C87" s="154" t="s">
        <v>184</v>
      </c>
      <c r="D87" s="156">
        <v>1441698.12</v>
      </c>
      <c r="E87" s="154" t="s">
        <v>183</v>
      </c>
      <c r="F87" s="156">
        <v>1442809.33</v>
      </c>
      <c r="G87" s="156">
        <v>13660.61</v>
      </c>
      <c r="H87" s="156">
        <v>423.58</v>
      </c>
      <c r="I87" s="156">
        <v>-632.80999999999995</v>
      </c>
      <c r="J87" s="156">
        <v>-14562.59</v>
      </c>
    </row>
    <row r="88" spans="1:10">
      <c r="A88" s="146">
        <v>41698</v>
      </c>
      <c r="B88" s="154" t="s">
        <v>146</v>
      </c>
      <c r="C88" s="154" t="s">
        <v>184</v>
      </c>
      <c r="D88" s="156">
        <v>1161551.27</v>
      </c>
      <c r="E88" s="154" t="s">
        <v>183</v>
      </c>
      <c r="F88" s="156">
        <v>1150944.3899999999</v>
      </c>
      <c r="G88" s="156">
        <v>21581.97</v>
      </c>
      <c r="H88" s="156">
        <v>757.75</v>
      </c>
      <c r="I88" s="156">
        <v>0</v>
      </c>
      <c r="J88" s="156">
        <v>-11732.84</v>
      </c>
    </row>
    <row r="89" spans="1:10">
      <c r="A89" s="146">
        <v>41729</v>
      </c>
      <c r="B89" s="154" t="s">
        <v>146</v>
      </c>
      <c r="C89" s="154" t="s">
        <v>184</v>
      </c>
      <c r="D89" s="156">
        <v>1308449.1299999999</v>
      </c>
      <c r="E89" s="154" t="s">
        <v>183</v>
      </c>
      <c r="F89" s="156">
        <v>1274974.02</v>
      </c>
      <c r="G89" s="156">
        <v>23608.89</v>
      </c>
      <c r="H89" s="156">
        <v>23694.45</v>
      </c>
      <c r="I89" s="156">
        <v>-611.58000000000004</v>
      </c>
      <c r="J89" s="156">
        <v>-13216.65</v>
      </c>
    </row>
    <row r="90" spans="1:10">
      <c r="A90" s="146">
        <v>41759</v>
      </c>
      <c r="B90" s="154" t="s">
        <v>146</v>
      </c>
      <c r="C90" s="154" t="s">
        <v>184</v>
      </c>
      <c r="D90" s="156">
        <v>1366626.09</v>
      </c>
      <c r="E90" s="154" t="s">
        <v>183</v>
      </c>
      <c r="F90" s="156">
        <v>1361924.59</v>
      </c>
      <c r="G90" s="156">
        <v>19864.650000000001</v>
      </c>
      <c r="H90" s="156">
        <v>-792.36</v>
      </c>
      <c r="I90" s="156">
        <v>-566.49</v>
      </c>
      <c r="J90" s="156">
        <v>-13804.3</v>
      </c>
    </row>
    <row r="91" spans="1:10">
      <c r="A91" s="146">
        <v>41790</v>
      </c>
      <c r="B91" s="154" t="s">
        <v>146</v>
      </c>
      <c r="C91" s="154" t="s">
        <v>184</v>
      </c>
      <c r="D91" s="156">
        <v>1326769.6200000001</v>
      </c>
      <c r="E91" s="154" t="s">
        <v>183</v>
      </c>
      <c r="F91" s="156">
        <v>1325049.3799999999</v>
      </c>
      <c r="G91" s="156">
        <v>13720.1</v>
      </c>
      <c r="H91" s="156">
        <v>1890.86</v>
      </c>
      <c r="I91" s="156">
        <v>-489.02</v>
      </c>
      <c r="J91" s="156">
        <v>-13401.7</v>
      </c>
    </row>
    <row r="92" spans="1:10">
      <c r="A92" s="146">
        <v>41820</v>
      </c>
      <c r="B92" s="154" t="s">
        <v>146</v>
      </c>
      <c r="C92" s="154" t="s">
        <v>184</v>
      </c>
      <c r="D92" s="156">
        <v>1360019.32</v>
      </c>
      <c r="E92" s="154" t="s">
        <v>183</v>
      </c>
      <c r="F92" s="156">
        <v>1365259.74</v>
      </c>
      <c r="G92" s="156">
        <v>13990.71</v>
      </c>
      <c r="H92" s="156">
        <v>-4682.47</v>
      </c>
      <c r="I92" s="156">
        <v>-811.09</v>
      </c>
      <c r="J92" s="156">
        <v>-13737.57</v>
      </c>
    </row>
    <row r="93" spans="1:10">
      <c r="A93" s="146">
        <v>41851</v>
      </c>
      <c r="B93" s="154" t="s">
        <v>146</v>
      </c>
      <c r="C93" s="154" t="s">
        <v>184</v>
      </c>
      <c r="D93" s="156">
        <v>1160806.29</v>
      </c>
      <c r="E93" s="154" t="s">
        <v>183</v>
      </c>
      <c r="F93" s="156">
        <v>1282210.6299999999</v>
      </c>
      <c r="G93" s="156">
        <v>65264.13</v>
      </c>
      <c r="H93" s="156">
        <v>-173655.47</v>
      </c>
      <c r="I93" s="156">
        <v>-1287.68</v>
      </c>
      <c r="J93" s="156">
        <v>-11725.32</v>
      </c>
    </row>
    <row r="94" spans="1:10">
      <c r="A94" s="146">
        <v>41882</v>
      </c>
      <c r="B94" s="154" t="s">
        <v>146</v>
      </c>
      <c r="C94" s="154" t="s">
        <v>184</v>
      </c>
      <c r="D94" s="156">
        <v>1353709.69</v>
      </c>
      <c r="E94" s="154" t="s">
        <v>183</v>
      </c>
      <c r="F94" s="156">
        <v>1356640.34</v>
      </c>
      <c r="G94" s="156">
        <v>10916.62</v>
      </c>
      <c r="H94" s="156">
        <v>78.75</v>
      </c>
      <c r="I94" s="156">
        <v>-252.19</v>
      </c>
      <c r="J94" s="156">
        <v>-13673.83</v>
      </c>
    </row>
    <row r="95" spans="1:10">
      <c r="A95" s="146">
        <v>41912</v>
      </c>
      <c r="B95" s="154" t="s">
        <v>146</v>
      </c>
      <c r="C95" s="154" t="s">
        <v>184</v>
      </c>
      <c r="D95" s="156">
        <v>1332865.49</v>
      </c>
      <c r="E95" s="154" t="s">
        <v>183</v>
      </c>
      <c r="F95" s="156">
        <v>1334629.1100000001</v>
      </c>
      <c r="G95" s="156">
        <v>11440.16</v>
      </c>
      <c r="H95" s="156">
        <v>766.2</v>
      </c>
      <c r="I95" s="156">
        <v>-506.69</v>
      </c>
      <c r="J95" s="156">
        <v>-13463.29</v>
      </c>
    </row>
    <row r="96" spans="1:10">
      <c r="A96" s="146">
        <v>41943</v>
      </c>
      <c r="B96" s="154" t="s">
        <v>146</v>
      </c>
      <c r="C96" s="154" t="s">
        <v>184</v>
      </c>
      <c r="D96" s="156">
        <v>1323114.1399999999</v>
      </c>
      <c r="E96" s="154" t="s">
        <v>183</v>
      </c>
      <c r="F96" s="156">
        <v>1322044.3</v>
      </c>
      <c r="G96" s="156">
        <v>14997.92</v>
      </c>
      <c r="H96" s="156">
        <v>122.15</v>
      </c>
      <c r="I96" s="156">
        <v>-685.45</v>
      </c>
      <c r="J96" s="156">
        <v>-13364.78</v>
      </c>
    </row>
    <row r="97" spans="1:10">
      <c r="A97" s="146">
        <v>41973</v>
      </c>
      <c r="B97" s="154" t="s">
        <v>146</v>
      </c>
      <c r="C97" s="154" t="s">
        <v>184</v>
      </c>
      <c r="D97" s="156">
        <v>1296680.3600000001</v>
      </c>
      <c r="E97" s="154" t="s">
        <v>183</v>
      </c>
      <c r="F97" s="156">
        <v>1297809.8400000001</v>
      </c>
      <c r="G97" s="156">
        <v>12518.85</v>
      </c>
      <c r="H97" s="156">
        <v>-550.54999999999995</v>
      </c>
      <c r="I97" s="156">
        <v>0</v>
      </c>
      <c r="J97" s="156">
        <v>-13097.78</v>
      </c>
    </row>
    <row r="98" spans="1:10">
      <c r="A98" s="146">
        <v>42004</v>
      </c>
      <c r="B98" s="154" t="s">
        <v>146</v>
      </c>
      <c r="C98" s="154" t="s">
        <v>184</v>
      </c>
      <c r="D98" s="156">
        <v>1370752.45</v>
      </c>
      <c r="E98" s="154" t="s">
        <v>183</v>
      </c>
      <c r="F98" s="156">
        <v>1370025.4</v>
      </c>
      <c r="G98" s="156">
        <v>12156.75</v>
      </c>
      <c r="H98" s="156">
        <v>2731.64</v>
      </c>
      <c r="I98" s="156">
        <v>-315.36</v>
      </c>
      <c r="J98" s="156">
        <v>-13845.98</v>
      </c>
    </row>
    <row r="99" spans="1:10">
      <c r="A99" s="146">
        <v>42035</v>
      </c>
      <c r="B99" s="154" t="s">
        <v>146</v>
      </c>
      <c r="C99" s="154" t="s">
        <v>184</v>
      </c>
      <c r="D99" s="156">
        <v>1541871.12</v>
      </c>
      <c r="E99" s="154" t="s">
        <v>183</v>
      </c>
      <c r="F99" s="156">
        <v>1532139.31</v>
      </c>
      <c r="G99" s="156">
        <v>26334.25</v>
      </c>
      <c r="H99" s="156">
        <v>402.95</v>
      </c>
      <c r="I99" s="156">
        <v>-1430.93</v>
      </c>
      <c r="J99" s="156">
        <v>-15574.46</v>
      </c>
    </row>
    <row r="100" spans="1:10">
      <c r="A100" s="146">
        <v>42063</v>
      </c>
      <c r="B100" s="154" t="s">
        <v>146</v>
      </c>
      <c r="C100" s="154" t="s">
        <v>184</v>
      </c>
      <c r="D100" s="156">
        <v>1278112.1000000001</v>
      </c>
      <c r="E100" s="154" t="s">
        <v>183</v>
      </c>
      <c r="F100" s="156">
        <v>1262307.06</v>
      </c>
      <c r="G100" s="156">
        <v>29195.05</v>
      </c>
      <c r="H100" s="156">
        <v>62.47</v>
      </c>
      <c r="I100" s="156">
        <v>-542.25</v>
      </c>
      <c r="J100" s="156">
        <v>-12910.23</v>
      </c>
    </row>
    <row r="101" spans="1:10">
      <c r="A101" s="146">
        <v>42094</v>
      </c>
      <c r="B101" s="154" t="s">
        <v>146</v>
      </c>
      <c r="C101" s="154" t="s">
        <v>184</v>
      </c>
      <c r="D101" s="156">
        <v>1194754.54</v>
      </c>
      <c r="E101" s="154" t="s">
        <v>183</v>
      </c>
      <c r="F101" s="156">
        <v>1191982.83</v>
      </c>
      <c r="G101" s="156">
        <v>16872.22</v>
      </c>
      <c r="H101" s="156">
        <v>-1604.65</v>
      </c>
      <c r="I101" s="156">
        <v>-427.63</v>
      </c>
      <c r="J101" s="156">
        <v>-12068.23</v>
      </c>
    </row>
    <row r="102" spans="1:10">
      <c r="A102" s="146">
        <v>42124</v>
      </c>
      <c r="B102" s="154" t="s">
        <v>146</v>
      </c>
      <c r="C102" s="154" t="s">
        <v>184</v>
      </c>
      <c r="D102" s="156">
        <v>1290176.78</v>
      </c>
      <c r="E102" s="154" t="s">
        <v>183</v>
      </c>
      <c r="F102" s="156">
        <v>1312349.46</v>
      </c>
      <c r="G102" s="156">
        <v>9395.56</v>
      </c>
      <c r="H102" s="156">
        <v>-17559.82</v>
      </c>
      <c r="I102" s="156">
        <v>-976.33</v>
      </c>
      <c r="J102" s="156">
        <v>-13032.09</v>
      </c>
    </row>
    <row r="103" spans="1:10">
      <c r="A103" s="146">
        <v>42155</v>
      </c>
      <c r="B103" s="154" t="s">
        <v>146</v>
      </c>
      <c r="C103" s="154" t="s">
        <v>184</v>
      </c>
      <c r="D103" s="156">
        <v>1306516.1399999999</v>
      </c>
      <c r="E103" s="154" t="s">
        <v>183</v>
      </c>
      <c r="F103" s="156">
        <v>1313637.47</v>
      </c>
      <c r="G103" s="156">
        <v>12085.94</v>
      </c>
      <c r="H103" s="156">
        <v>-5776.07</v>
      </c>
      <c r="I103" s="156">
        <v>-234.06</v>
      </c>
      <c r="J103" s="156">
        <v>-13197.14</v>
      </c>
    </row>
    <row r="104" spans="1:10">
      <c r="A104" s="146">
        <v>42185</v>
      </c>
      <c r="B104" s="154" t="s">
        <v>146</v>
      </c>
      <c r="C104" s="154" t="s">
        <v>184</v>
      </c>
      <c r="D104" s="156">
        <v>1306241.95</v>
      </c>
      <c r="E104" s="154" t="s">
        <v>183</v>
      </c>
      <c r="F104" s="156">
        <v>1301736.27</v>
      </c>
      <c r="G104" s="156">
        <v>14624.99</v>
      </c>
      <c r="H104" s="156">
        <v>3329.19</v>
      </c>
      <c r="I104" s="156">
        <v>-254.14</v>
      </c>
      <c r="J104" s="156">
        <v>-13194.36</v>
      </c>
    </row>
    <row r="105" spans="1:10">
      <c r="A105" s="146">
        <v>42216</v>
      </c>
      <c r="B105" s="154" t="s">
        <v>146</v>
      </c>
      <c r="C105" s="154" t="s">
        <v>184</v>
      </c>
      <c r="D105" s="156">
        <v>1333943.57</v>
      </c>
      <c r="E105" s="154" t="s">
        <v>183</v>
      </c>
      <c r="F105" s="156">
        <v>1332676.73</v>
      </c>
      <c r="G105" s="156">
        <v>16506.82</v>
      </c>
      <c r="H105" s="156">
        <v>-716.15</v>
      </c>
      <c r="I105" s="156">
        <v>-1049.6500000000001</v>
      </c>
      <c r="J105" s="156">
        <v>-13474.18</v>
      </c>
    </row>
    <row r="106" spans="1:10">
      <c r="A106" s="146">
        <v>42247</v>
      </c>
      <c r="B106" s="154" t="s">
        <v>146</v>
      </c>
      <c r="C106" s="154" t="s">
        <v>184</v>
      </c>
      <c r="D106" s="156">
        <v>1360285.08</v>
      </c>
      <c r="E106" s="154" t="s">
        <v>183</v>
      </c>
      <c r="F106" s="156">
        <v>1348167.51</v>
      </c>
      <c r="G106" s="156">
        <v>26759.75</v>
      </c>
      <c r="H106" s="156">
        <v>-714.91</v>
      </c>
      <c r="I106" s="156">
        <v>-187.02</v>
      </c>
      <c r="J106" s="156">
        <v>-13740.25</v>
      </c>
    </row>
    <row r="107" spans="1:10">
      <c r="A107" s="146">
        <v>42277</v>
      </c>
      <c r="B107" s="154" t="s">
        <v>146</v>
      </c>
      <c r="C107" s="154" t="s">
        <v>184</v>
      </c>
      <c r="D107" s="156">
        <v>1304946.67</v>
      </c>
      <c r="E107" s="154" t="s">
        <v>183</v>
      </c>
      <c r="F107" s="156">
        <v>1305691.6000000001</v>
      </c>
      <c r="G107" s="156">
        <v>12002.41</v>
      </c>
      <c r="H107" s="156">
        <v>678.85</v>
      </c>
      <c r="I107" s="156">
        <v>-244.92</v>
      </c>
      <c r="J107" s="156">
        <v>-13181.27</v>
      </c>
    </row>
    <row r="108" spans="1:10">
      <c r="A108" s="146">
        <v>42308</v>
      </c>
      <c r="B108" s="154" t="s">
        <v>146</v>
      </c>
      <c r="C108" s="154" t="s">
        <v>184</v>
      </c>
      <c r="D108" s="156">
        <v>1332909</v>
      </c>
      <c r="E108" s="154" t="s">
        <v>183</v>
      </c>
      <c r="F108" s="156">
        <v>1327477.27</v>
      </c>
      <c r="G108" s="156">
        <v>19124.740000000002</v>
      </c>
      <c r="H108" s="156">
        <v>90.8</v>
      </c>
      <c r="I108" s="156">
        <v>-320.08</v>
      </c>
      <c r="J108" s="156">
        <v>-13463.73</v>
      </c>
    </row>
    <row r="109" spans="1:10">
      <c r="A109" s="146">
        <v>42338</v>
      </c>
      <c r="B109" s="154" t="s">
        <v>146</v>
      </c>
      <c r="C109" s="154" t="s">
        <v>184</v>
      </c>
      <c r="D109" s="156">
        <v>1335766.72</v>
      </c>
      <c r="E109" s="154" t="s">
        <v>183</v>
      </c>
      <c r="F109" s="156">
        <v>1332783.1399999999</v>
      </c>
      <c r="G109" s="156">
        <v>23483.94</v>
      </c>
      <c r="H109" s="156">
        <v>-6878.59</v>
      </c>
      <c r="I109" s="156">
        <v>-129.18</v>
      </c>
      <c r="J109" s="156">
        <v>-13492.59</v>
      </c>
    </row>
    <row r="110" spans="1:10">
      <c r="A110" s="146">
        <v>42369</v>
      </c>
      <c r="B110" s="154" t="s">
        <v>146</v>
      </c>
      <c r="C110" s="154" t="s">
        <v>184</v>
      </c>
      <c r="D110" s="156">
        <v>1328560.17</v>
      </c>
      <c r="E110" s="154" t="s">
        <v>183</v>
      </c>
      <c r="F110" s="156">
        <v>1323194.6399999999</v>
      </c>
      <c r="G110" s="156">
        <v>19667.169999999998</v>
      </c>
      <c r="H110" s="156">
        <v>-881.84</v>
      </c>
      <c r="I110" s="156">
        <v>0</v>
      </c>
      <c r="J110" s="156">
        <v>-13419.8</v>
      </c>
    </row>
    <row r="111" spans="1:10">
      <c r="A111" s="146">
        <v>42400</v>
      </c>
      <c r="B111" s="154" t="s">
        <v>146</v>
      </c>
      <c r="C111" s="154" t="s">
        <v>184</v>
      </c>
      <c r="D111" s="156">
        <v>1501928.41</v>
      </c>
      <c r="E111" s="154" t="s">
        <v>183</v>
      </c>
      <c r="F111" s="156">
        <v>1507351.81</v>
      </c>
      <c r="G111" s="156">
        <v>10332.31</v>
      </c>
      <c r="H111" s="156">
        <v>1147.55</v>
      </c>
      <c r="I111" s="156">
        <v>-1732.27</v>
      </c>
      <c r="J111" s="156">
        <v>-15170.99</v>
      </c>
    </row>
    <row r="112" spans="1:10">
      <c r="A112" s="146">
        <v>42429</v>
      </c>
      <c r="B112" s="154" t="s">
        <v>146</v>
      </c>
      <c r="C112" s="154" t="s">
        <v>184</v>
      </c>
      <c r="D112" s="156">
        <v>1182662.55</v>
      </c>
      <c r="E112" s="154" t="s">
        <v>183</v>
      </c>
      <c r="F112" s="156">
        <v>1184035.56</v>
      </c>
      <c r="G112" s="156">
        <v>10210.48</v>
      </c>
      <c r="H112" s="156">
        <v>634.12</v>
      </c>
      <c r="I112" s="156">
        <v>-271.52999999999997</v>
      </c>
      <c r="J112" s="156">
        <v>-11946.08</v>
      </c>
    </row>
    <row r="113" spans="1:10">
      <c r="A113" s="146">
        <v>42460</v>
      </c>
      <c r="B113" s="154" t="s">
        <v>146</v>
      </c>
      <c r="C113" s="154" t="s">
        <v>184</v>
      </c>
      <c r="D113" s="156">
        <v>1274113.18</v>
      </c>
      <c r="E113" s="154" t="s">
        <v>183</v>
      </c>
      <c r="F113" s="156">
        <v>1278178.05</v>
      </c>
      <c r="G113" s="156">
        <v>11724.17</v>
      </c>
      <c r="H113" s="156">
        <v>-2807.98</v>
      </c>
      <c r="I113" s="156">
        <v>-111.23</v>
      </c>
      <c r="J113" s="156">
        <v>-12869.83</v>
      </c>
    </row>
    <row r="114" spans="1:10">
      <c r="A114" s="146">
        <v>42490</v>
      </c>
      <c r="B114" s="154" t="s">
        <v>146</v>
      </c>
      <c r="C114" s="154" t="s">
        <v>184</v>
      </c>
      <c r="D114" s="156">
        <v>1361953.14</v>
      </c>
      <c r="E114" s="154" t="s">
        <v>183</v>
      </c>
      <c r="F114" s="156">
        <v>1368412.94</v>
      </c>
      <c r="G114" s="156">
        <v>11935.21</v>
      </c>
      <c r="H114" s="156">
        <v>-4521.9799999999996</v>
      </c>
      <c r="I114" s="156">
        <v>-115.93</v>
      </c>
      <c r="J114" s="156">
        <v>-13757.1</v>
      </c>
    </row>
    <row r="115" spans="1:10">
      <c r="A115" s="146">
        <v>42521</v>
      </c>
      <c r="B115" s="154" t="s">
        <v>146</v>
      </c>
      <c r="C115" s="154" t="s">
        <v>184</v>
      </c>
      <c r="D115" s="156">
        <v>1336932.69</v>
      </c>
      <c r="E115" s="154" t="s">
        <v>183</v>
      </c>
      <c r="F115" s="156">
        <v>1331022.47</v>
      </c>
      <c r="G115" s="156">
        <v>17903.02</v>
      </c>
      <c r="H115" s="156">
        <v>1756.54</v>
      </c>
      <c r="I115" s="156">
        <v>-244.97</v>
      </c>
      <c r="J115" s="156">
        <v>-13504.37</v>
      </c>
    </row>
    <row r="116" spans="1:10">
      <c r="A116" s="146">
        <v>42551</v>
      </c>
      <c r="B116" s="154" t="s">
        <v>146</v>
      </c>
      <c r="C116" s="154" t="s">
        <v>184</v>
      </c>
      <c r="D116" s="156">
        <v>1260171.6599999999</v>
      </c>
      <c r="E116" s="154" t="s">
        <v>183</v>
      </c>
      <c r="F116" s="156">
        <v>1264248.3799999999</v>
      </c>
      <c r="G116" s="156">
        <v>7947.64</v>
      </c>
      <c r="H116" s="156">
        <v>852.83</v>
      </c>
      <c r="I116" s="156">
        <v>-148.18</v>
      </c>
      <c r="J116" s="156">
        <v>-12729.01</v>
      </c>
    </row>
    <row r="117" spans="1:10">
      <c r="A117" s="146">
        <v>42582</v>
      </c>
      <c r="B117" s="154" t="s">
        <v>146</v>
      </c>
      <c r="C117" s="154" t="s">
        <v>184</v>
      </c>
      <c r="D117" s="156">
        <v>1346359.48</v>
      </c>
      <c r="E117" s="154" t="s">
        <v>183</v>
      </c>
      <c r="F117" s="156">
        <v>1350984.64</v>
      </c>
      <c r="G117" s="156">
        <v>9323.4500000000007</v>
      </c>
      <c r="H117" s="156">
        <v>-119.7</v>
      </c>
      <c r="I117" s="156">
        <v>-229.33</v>
      </c>
      <c r="J117" s="156">
        <v>-13599.58</v>
      </c>
    </row>
    <row r="118" spans="1:10">
      <c r="A118" s="146">
        <v>42613</v>
      </c>
      <c r="B118" s="154" t="s">
        <v>146</v>
      </c>
      <c r="C118" s="154" t="s">
        <v>184</v>
      </c>
      <c r="D118" s="156">
        <v>1377663.9</v>
      </c>
      <c r="E118" s="154" t="s">
        <v>183</v>
      </c>
      <c r="F118" s="156">
        <v>1347595.06</v>
      </c>
      <c r="G118" s="156">
        <v>43390.27</v>
      </c>
      <c r="H118" s="156">
        <v>904.11</v>
      </c>
      <c r="I118" s="156">
        <v>-309.75</v>
      </c>
      <c r="J118" s="156">
        <v>-13915.79</v>
      </c>
    </row>
    <row r="119" spans="1:10">
      <c r="A119" s="146">
        <v>42643</v>
      </c>
      <c r="B119" s="154" t="s">
        <v>146</v>
      </c>
      <c r="C119" s="154" t="s">
        <v>184</v>
      </c>
      <c r="D119" s="156">
        <v>1282745.1000000001</v>
      </c>
      <c r="E119" s="154" t="s">
        <v>183</v>
      </c>
      <c r="F119" s="156">
        <v>1288422.73</v>
      </c>
      <c r="G119" s="156">
        <v>8336.49</v>
      </c>
      <c r="H119" s="156">
        <v>-748.03</v>
      </c>
      <c r="I119" s="156">
        <v>-309.07</v>
      </c>
      <c r="J119" s="156">
        <v>-12957.02</v>
      </c>
    </row>
    <row r="120" spans="1:10">
      <c r="A120" s="146">
        <v>42674</v>
      </c>
      <c r="B120" s="154" t="s">
        <v>146</v>
      </c>
      <c r="C120" s="154" t="s">
        <v>184</v>
      </c>
      <c r="D120" s="156">
        <v>1300194.79</v>
      </c>
      <c r="E120" s="154" t="s">
        <v>183</v>
      </c>
      <c r="F120" s="156">
        <v>1306467.1599999999</v>
      </c>
      <c r="G120" s="156">
        <v>7103.77</v>
      </c>
      <c r="H120" s="156">
        <v>219.77</v>
      </c>
      <c r="I120" s="156">
        <v>-462.63</v>
      </c>
      <c r="J120" s="156">
        <v>-13133.28</v>
      </c>
    </row>
    <row r="121" spans="1:10">
      <c r="A121" s="146">
        <v>42704</v>
      </c>
      <c r="B121" s="154" t="s">
        <v>146</v>
      </c>
      <c r="C121" s="154" t="s">
        <v>184</v>
      </c>
      <c r="D121" s="156">
        <v>1355481.08</v>
      </c>
      <c r="E121" s="154" t="s">
        <v>183</v>
      </c>
      <c r="F121" s="156">
        <v>1345732.29</v>
      </c>
      <c r="G121" s="156">
        <v>18713.73</v>
      </c>
      <c r="H121" s="156">
        <v>6617.55</v>
      </c>
      <c r="I121" s="156">
        <v>-1890.76</v>
      </c>
      <c r="J121" s="156">
        <v>-13691.73</v>
      </c>
    </row>
    <row r="122" spans="1:10">
      <c r="A122" s="146">
        <v>42735</v>
      </c>
      <c r="B122" s="154" t="s">
        <v>146</v>
      </c>
      <c r="C122" s="154" t="s">
        <v>184</v>
      </c>
      <c r="D122" s="156">
        <v>1298937.8700000001</v>
      </c>
      <c r="E122" s="154" t="s">
        <v>183</v>
      </c>
      <c r="F122" s="156">
        <v>1304585.69</v>
      </c>
      <c r="G122" s="156">
        <v>7987.89</v>
      </c>
      <c r="H122" s="156">
        <v>-363.04</v>
      </c>
      <c r="I122" s="156">
        <v>-152.09</v>
      </c>
      <c r="J122" s="156">
        <v>-13120.58</v>
      </c>
    </row>
    <row r="123" spans="1:10">
      <c r="A123" s="146">
        <v>42766</v>
      </c>
      <c r="B123" s="154" t="s">
        <v>146</v>
      </c>
      <c r="C123" s="154" t="s">
        <v>184</v>
      </c>
      <c r="D123" s="156">
        <v>1581428.47</v>
      </c>
      <c r="E123" s="154" t="s">
        <v>183</v>
      </c>
      <c r="F123" s="156">
        <v>1589576.09</v>
      </c>
      <c r="G123" s="156">
        <v>11772.61</v>
      </c>
      <c r="H123" s="156">
        <v>839.25</v>
      </c>
      <c r="I123" s="156">
        <v>-4785.46</v>
      </c>
      <c r="J123" s="156">
        <v>-15974.02</v>
      </c>
    </row>
    <row r="124" spans="1:10">
      <c r="A124" s="146">
        <v>42794</v>
      </c>
      <c r="B124" s="154" t="s">
        <v>146</v>
      </c>
      <c r="C124" s="154" t="s">
        <v>184</v>
      </c>
      <c r="D124" s="156">
        <v>1231443.0900000001</v>
      </c>
      <c r="E124" s="154" t="s">
        <v>183</v>
      </c>
      <c r="F124" s="156">
        <v>1253288.82</v>
      </c>
      <c r="G124" s="156">
        <v>9753.33</v>
      </c>
      <c r="H124" s="156">
        <v>-13865.93</v>
      </c>
      <c r="I124" s="156">
        <v>-5294.31</v>
      </c>
      <c r="J124" s="156">
        <v>-12438.82</v>
      </c>
    </row>
    <row r="125" spans="1:10">
      <c r="A125" s="146">
        <v>42825</v>
      </c>
      <c r="B125" s="154" t="s">
        <v>146</v>
      </c>
      <c r="C125" s="154" t="s">
        <v>184</v>
      </c>
      <c r="D125" s="156">
        <v>1250339.8600000001</v>
      </c>
      <c r="E125" s="154" t="s">
        <v>183</v>
      </c>
      <c r="F125" s="156">
        <v>1249354.95</v>
      </c>
      <c r="G125" s="156">
        <v>14992.07</v>
      </c>
      <c r="H125" s="156">
        <v>-967.34</v>
      </c>
      <c r="I125" s="156">
        <v>-410.13</v>
      </c>
      <c r="J125" s="156">
        <v>-12629.69</v>
      </c>
    </row>
    <row r="126" spans="1:10">
      <c r="A126" s="146">
        <v>42855</v>
      </c>
      <c r="B126" s="154" t="s">
        <v>146</v>
      </c>
      <c r="C126" s="154" t="s">
        <v>184</v>
      </c>
      <c r="D126" s="156">
        <v>1343242.45</v>
      </c>
      <c r="E126" s="154" t="s">
        <v>183</v>
      </c>
      <c r="F126" s="156">
        <v>1349495.02</v>
      </c>
      <c r="G126" s="156">
        <v>7267.43</v>
      </c>
      <c r="H126" s="156">
        <v>143.75</v>
      </c>
      <c r="I126" s="156">
        <v>-95.64</v>
      </c>
      <c r="J126" s="156">
        <v>-13568.11</v>
      </c>
    </row>
    <row r="127" spans="1:10">
      <c r="A127" s="146">
        <v>42886</v>
      </c>
      <c r="B127" s="154" t="s">
        <v>146</v>
      </c>
      <c r="C127" s="154" t="s">
        <v>184</v>
      </c>
      <c r="D127" s="156">
        <v>1361883.17</v>
      </c>
      <c r="E127" s="154" t="s">
        <v>183</v>
      </c>
      <c r="F127" s="156">
        <v>1359487.99</v>
      </c>
      <c r="G127" s="156">
        <v>16192.87</v>
      </c>
      <c r="H127" s="156">
        <v>398.36</v>
      </c>
      <c r="I127" s="156">
        <v>-439.66</v>
      </c>
      <c r="J127" s="156">
        <v>-13756.39</v>
      </c>
    </row>
    <row r="128" spans="1:10">
      <c r="A128" s="146">
        <v>42916</v>
      </c>
      <c r="B128" s="154" t="s">
        <v>146</v>
      </c>
      <c r="C128" s="154" t="s">
        <v>184</v>
      </c>
      <c r="D128" s="156">
        <v>1319571.26</v>
      </c>
      <c r="E128" s="154" t="s">
        <v>183</v>
      </c>
      <c r="F128" s="156">
        <v>1389917.14</v>
      </c>
      <c r="G128" s="156">
        <v>8461.7000000000007</v>
      </c>
      <c r="H128" s="156">
        <v>-65478.58</v>
      </c>
      <c r="I128" s="156">
        <v>0</v>
      </c>
      <c r="J128" s="156">
        <v>13329</v>
      </c>
    </row>
    <row r="129" spans="1:10">
      <c r="A129" s="146">
        <v>42947</v>
      </c>
      <c r="B129" s="154" t="s">
        <v>146</v>
      </c>
      <c r="C129" s="154" t="s">
        <v>184</v>
      </c>
      <c r="D129" s="156">
        <v>1344299.54</v>
      </c>
      <c r="E129" s="154" t="s">
        <v>183</v>
      </c>
      <c r="F129" s="156">
        <v>1338588.8500000001</v>
      </c>
      <c r="G129" s="156">
        <v>15644.26</v>
      </c>
      <c r="H129" s="156">
        <v>4056.02</v>
      </c>
      <c r="I129" s="156">
        <v>-410.81</v>
      </c>
      <c r="J129" s="156">
        <v>13578.78</v>
      </c>
    </row>
    <row r="130" spans="1:10">
      <c r="A130" s="146">
        <v>42978</v>
      </c>
      <c r="B130" s="154" t="s">
        <v>146</v>
      </c>
      <c r="C130" s="154" t="s">
        <v>184</v>
      </c>
      <c r="D130" s="156">
        <v>1418099.35</v>
      </c>
      <c r="E130" s="154" t="s">
        <v>183</v>
      </c>
      <c r="F130" s="156">
        <v>1410261.57</v>
      </c>
      <c r="G130" s="156">
        <v>21819.47</v>
      </c>
      <c r="H130" s="156">
        <v>736.12</v>
      </c>
      <c r="I130" s="156">
        <v>-393.57</v>
      </c>
      <c r="J130" s="156">
        <v>14324.24</v>
      </c>
    </row>
    <row r="131" spans="1:10">
      <c r="A131" s="146">
        <v>43008</v>
      </c>
      <c r="B131" s="154" t="s">
        <v>146</v>
      </c>
      <c r="C131" s="154" t="s">
        <v>184</v>
      </c>
      <c r="D131" s="156">
        <v>1356732.86</v>
      </c>
      <c r="E131" s="154" t="s">
        <v>183</v>
      </c>
      <c r="F131" s="156">
        <v>1360828.15</v>
      </c>
      <c r="G131" s="156">
        <v>15433.72</v>
      </c>
      <c r="H131" s="156">
        <v>-5505.12</v>
      </c>
      <c r="I131" s="156">
        <v>-319.51</v>
      </c>
      <c r="J131" s="156">
        <v>13704.38</v>
      </c>
    </row>
    <row r="132" spans="1:10">
      <c r="A132" s="146">
        <v>43039</v>
      </c>
      <c r="B132" s="154" t="s">
        <v>146</v>
      </c>
      <c r="C132" s="154" t="s">
        <v>184</v>
      </c>
      <c r="D132" s="156">
        <v>1400133.85</v>
      </c>
      <c r="E132" s="154" t="s">
        <v>183</v>
      </c>
      <c r="F132" s="156">
        <v>1407596.48</v>
      </c>
      <c r="G132" s="156">
        <v>8218.36</v>
      </c>
      <c r="H132" s="156">
        <v>-1538.22</v>
      </c>
      <c r="I132" s="156">
        <v>0</v>
      </c>
      <c r="J132" s="156">
        <v>14142.77</v>
      </c>
    </row>
    <row r="133" spans="1:10">
      <c r="A133" s="146">
        <v>43069</v>
      </c>
      <c r="B133" s="154" t="s">
        <v>146</v>
      </c>
      <c r="C133" s="154" t="s">
        <v>184</v>
      </c>
      <c r="D133" s="156">
        <v>1298244.74</v>
      </c>
      <c r="E133" s="154" t="s">
        <v>183</v>
      </c>
      <c r="F133" s="156">
        <v>1267485.8600000001</v>
      </c>
      <c r="G133" s="156">
        <v>44528.87</v>
      </c>
      <c r="H133" s="156">
        <v>402.05</v>
      </c>
      <c r="I133" s="156">
        <v>-1058.45</v>
      </c>
      <c r="J133" s="156">
        <v>13113.59</v>
      </c>
    </row>
    <row r="134" spans="1:10">
      <c r="A134" s="146">
        <v>43100</v>
      </c>
      <c r="B134" s="154" t="s">
        <v>146</v>
      </c>
      <c r="C134" s="154" t="s">
        <v>184</v>
      </c>
      <c r="D134" s="156">
        <v>1363266.64</v>
      </c>
      <c r="E134" s="154" t="s">
        <v>183</v>
      </c>
      <c r="F134" s="156">
        <v>1338215.82</v>
      </c>
      <c r="G134" s="156">
        <v>38120.03</v>
      </c>
      <c r="H134" s="156">
        <v>803.41</v>
      </c>
      <c r="I134" s="156">
        <v>-102.25</v>
      </c>
      <c r="J134" s="156">
        <v>13770.37</v>
      </c>
    </row>
    <row r="135" spans="1:10">
      <c r="A135" s="146">
        <v>43131</v>
      </c>
      <c r="B135" s="154" t="s">
        <v>146</v>
      </c>
      <c r="C135" s="154" t="s">
        <v>184</v>
      </c>
      <c r="D135" s="156">
        <v>1597708.41</v>
      </c>
      <c r="E135" s="154" t="s">
        <v>183</v>
      </c>
      <c r="F135" s="156">
        <v>1571393.54</v>
      </c>
      <c r="G135" s="156">
        <v>44407.62</v>
      </c>
      <c r="H135" s="156">
        <v>-1567.51</v>
      </c>
      <c r="I135" s="156">
        <v>-386.77</v>
      </c>
      <c r="J135" s="156">
        <v>16138.47</v>
      </c>
    </row>
    <row r="136" spans="1:10">
      <c r="A136" s="146">
        <v>43159</v>
      </c>
      <c r="B136" s="154" t="s">
        <v>146</v>
      </c>
      <c r="C136" s="154" t="s">
        <v>184</v>
      </c>
      <c r="D136" s="156">
        <v>1330578.48</v>
      </c>
      <c r="E136" s="154" t="s">
        <v>183</v>
      </c>
      <c r="F136" s="156">
        <v>1313782.29</v>
      </c>
      <c r="G136" s="156">
        <v>27691.360000000001</v>
      </c>
      <c r="H136" s="156">
        <v>2725.19</v>
      </c>
      <c r="I136" s="156">
        <v>-180.18</v>
      </c>
      <c r="J136" s="156">
        <v>13440.18</v>
      </c>
    </row>
    <row r="137" spans="1:10">
      <c r="A137" s="146">
        <v>43190</v>
      </c>
      <c r="B137" s="154" t="s">
        <v>146</v>
      </c>
      <c r="C137" s="154" t="s">
        <v>184</v>
      </c>
      <c r="D137" s="156">
        <v>1232361.94</v>
      </c>
      <c r="E137" s="154" t="s">
        <v>183</v>
      </c>
      <c r="F137" s="156">
        <v>1218467.3400000001</v>
      </c>
      <c r="G137" s="156">
        <v>23564.400000000001</v>
      </c>
      <c r="H137" s="156">
        <v>2900.07</v>
      </c>
      <c r="I137" s="156">
        <v>-121.76</v>
      </c>
      <c r="J137" s="156">
        <v>12448.11</v>
      </c>
    </row>
    <row r="138" spans="1:10">
      <c r="A138" s="146">
        <v>43220</v>
      </c>
      <c r="B138" s="154" t="s">
        <v>146</v>
      </c>
      <c r="C138" s="154" t="s">
        <v>184</v>
      </c>
      <c r="D138" s="156">
        <v>1530616.67</v>
      </c>
      <c r="E138" s="154" t="s">
        <v>183</v>
      </c>
      <c r="F138" s="156">
        <v>1516906.76</v>
      </c>
      <c r="G138" s="156">
        <v>28185.33</v>
      </c>
      <c r="H138" s="156">
        <v>985.37</v>
      </c>
      <c r="I138" s="156">
        <v>0</v>
      </c>
      <c r="J138" s="156">
        <v>15460.79</v>
      </c>
    </row>
    <row r="139" spans="1:10">
      <c r="A139" s="146">
        <v>43251</v>
      </c>
      <c r="B139" s="154" t="s">
        <v>146</v>
      </c>
      <c r="C139" s="154" t="s">
        <v>184</v>
      </c>
      <c r="D139" s="156">
        <v>1467650.92</v>
      </c>
      <c r="E139" s="154" t="s">
        <v>183</v>
      </c>
      <c r="F139" s="156">
        <v>1451682.9</v>
      </c>
      <c r="G139" s="156">
        <v>28119.81</v>
      </c>
      <c r="H139" s="156">
        <v>2672.98</v>
      </c>
      <c r="I139" s="156">
        <v>0</v>
      </c>
      <c r="J139" s="156">
        <v>14824.77</v>
      </c>
    </row>
    <row r="140" spans="1:10">
      <c r="A140" s="146">
        <v>43281</v>
      </c>
      <c r="B140" s="154" t="s">
        <v>146</v>
      </c>
      <c r="C140" s="154" t="s">
        <v>184</v>
      </c>
      <c r="D140" s="156">
        <v>1506175.07</v>
      </c>
      <c r="E140" s="154" t="s">
        <v>183</v>
      </c>
      <c r="F140" s="156">
        <v>1524568.13</v>
      </c>
      <c r="G140" s="156">
        <v>17332.080000000002</v>
      </c>
      <c r="H140" s="156">
        <v>-20444.62</v>
      </c>
      <c r="I140" s="156">
        <v>-66.63</v>
      </c>
      <c r="J140" s="156">
        <v>15213.89</v>
      </c>
    </row>
    <row r="141" spans="1:10">
      <c r="A141" s="146">
        <v>43312</v>
      </c>
      <c r="B141" s="154" t="s">
        <v>146</v>
      </c>
      <c r="C141" s="154" t="s">
        <v>184</v>
      </c>
      <c r="D141" s="156">
        <v>1573986.02</v>
      </c>
      <c r="E141" s="154" t="s">
        <v>183</v>
      </c>
      <c r="F141" s="156">
        <v>1562987.61</v>
      </c>
      <c r="G141" s="156">
        <v>32638.19</v>
      </c>
      <c r="H141" s="156">
        <v>-5638.39</v>
      </c>
      <c r="I141" s="156">
        <v>-102.53</v>
      </c>
      <c r="J141" s="156">
        <v>15898.86</v>
      </c>
    </row>
    <row r="142" spans="1:10">
      <c r="A142" s="146">
        <v>43343</v>
      </c>
      <c r="B142" s="154" t="s">
        <v>146</v>
      </c>
      <c r="C142" s="154" t="s">
        <v>184</v>
      </c>
      <c r="D142" s="156">
        <v>1553656.83</v>
      </c>
      <c r="E142" s="154" t="s">
        <v>183</v>
      </c>
      <c r="F142" s="156">
        <v>1542798.76</v>
      </c>
      <c r="G142" s="156">
        <v>18976.05</v>
      </c>
      <c r="H142" s="156">
        <v>8000.28</v>
      </c>
      <c r="I142" s="156">
        <v>-424.76</v>
      </c>
      <c r="J142" s="156">
        <v>15693.5</v>
      </c>
    </row>
    <row r="143" spans="1:10">
      <c r="A143" s="146">
        <v>43373</v>
      </c>
      <c r="B143" s="154" t="s">
        <v>146</v>
      </c>
      <c r="C143" s="154" t="s">
        <v>184</v>
      </c>
      <c r="D143" s="156">
        <v>1520070.01</v>
      </c>
      <c r="E143" s="154" t="s">
        <v>183</v>
      </c>
      <c r="F143" s="156">
        <v>1516189.05</v>
      </c>
      <c r="G143" s="156">
        <v>30839.23</v>
      </c>
      <c r="H143" s="156">
        <v>-11526.47</v>
      </c>
      <c r="I143" s="156">
        <v>-77.55</v>
      </c>
      <c r="J143" s="156">
        <v>15354.25</v>
      </c>
    </row>
    <row r="144" spans="1:10">
      <c r="A144" s="146">
        <v>43404</v>
      </c>
      <c r="B144" s="154" t="s">
        <v>146</v>
      </c>
      <c r="C144" s="154" t="s">
        <v>184</v>
      </c>
      <c r="D144" s="156">
        <v>1438114.39</v>
      </c>
      <c r="E144" s="154" t="s">
        <v>183</v>
      </c>
      <c r="F144" s="156">
        <v>1421889.1</v>
      </c>
      <c r="G144" s="156">
        <v>23552.69</v>
      </c>
      <c r="H144" s="156">
        <v>7275.76</v>
      </c>
      <c r="I144" s="156">
        <v>-76.75</v>
      </c>
      <c r="J144" s="156">
        <v>14526.41</v>
      </c>
    </row>
    <row r="145" spans="1:10">
      <c r="A145" s="146">
        <v>43434</v>
      </c>
      <c r="B145" s="154" t="s">
        <v>146</v>
      </c>
      <c r="C145" s="154" t="s">
        <v>184</v>
      </c>
      <c r="D145" s="156">
        <v>1610839.92</v>
      </c>
      <c r="E145" s="154" t="s">
        <v>183</v>
      </c>
      <c r="F145" s="156">
        <v>1610787.61</v>
      </c>
      <c r="G145" s="156">
        <v>11987.09</v>
      </c>
      <c r="H145" s="156">
        <v>4646.3500000000004</v>
      </c>
      <c r="I145" s="156">
        <v>-310.02999999999997</v>
      </c>
      <c r="J145" s="156">
        <v>16271.1</v>
      </c>
    </row>
    <row r="146" spans="1:10">
      <c r="A146" s="146">
        <v>43465</v>
      </c>
      <c r="B146" s="154" t="s">
        <v>146</v>
      </c>
      <c r="C146" s="154" t="s">
        <v>184</v>
      </c>
      <c r="D146" s="156">
        <v>1553606.48</v>
      </c>
      <c r="E146" s="154" t="s">
        <v>183</v>
      </c>
      <c r="F146" s="156">
        <v>1553889.59</v>
      </c>
      <c r="G146" s="156">
        <v>16608.330000000002</v>
      </c>
      <c r="H146" s="156">
        <v>-1030.9000000000001</v>
      </c>
      <c r="I146" s="156">
        <v>-167.54</v>
      </c>
      <c r="J146" s="156">
        <v>15693</v>
      </c>
    </row>
    <row r="147" spans="1:10">
      <c r="A147" s="146">
        <v>43496</v>
      </c>
      <c r="B147" s="154" t="s">
        <v>146</v>
      </c>
      <c r="C147" s="154" t="s">
        <v>184</v>
      </c>
      <c r="D147" s="156">
        <v>1778809.02</v>
      </c>
      <c r="E147" s="154" t="s">
        <v>183</v>
      </c>
      <c r="F147" s="156">
        <v>1782729.97</v>
      </c>
      <c r="G147" s="156">
        <v>15896.15</v>
      </c>
      <c r="H147" s="156">
        <v>-1263.52</v>
      </c>
      <c r="I147" s="156">
        <v>-585.80999999999995</v>
      </c>
      <c r="J147" s="156">
        <v>17967.77</v>
      </c>
    </row>
    <row r="148" spans="1:10">
      <c r="A148" s="146">
        <v>43524</v>
      </c>
      <c r="B148" s="154" t="s">
        <v>146</v>
      </c>
      <c r="C148" s="154" t="s">
        <v>184</v>
      </c>
      <c r="D148" s="156">
        <v>1513678.93</v>
      </c>
      <c r="E148" s="154" t="s">
        <v>183</v>
      </c>
      <c r="F148" s="156">
        <v>1506241.68</v>
      </c>
      <c r="G148" s="156">
        <v>17254.43</v>
      </c>
      <c r="H148" s="156">
        <v>6902.34</v>
      </c>
      <c r="I148" s="156">
        <v>-1429.82</v>
      </c>
      <c r="J148" s="156">
        <v>15289.7</v>
      </c>
    </row>
    <row r="149" spans="1:10">
      <c r="A149" s="146">
        <v>43555</v>
      </c>
      <c r="B149" s="154" t="s">
        <v>146</v>
      </c>
      <c r="C149" s="154" t="s">
        <v>184</v>
      </c>
      <c r="D149" s="156">
        <v>1464404.53</v>
      </c>
      <c r="E149" s="154" t="s">
        <v>183</v>
      </c>
      <c r="F149" s="156">
        <v>1457618.66</v>
      </c>
      <c r="G149" s="156">
        <v>20294.79</v>
      </c>
      <c r="H149" s="156">
        <v>1350.91</v>
      </c>
      <c r="I149" s="156">
        <v>-67.86</v>
      </c>
      <c r="J149" s="156">
        <v>14791.97</v>
      </c>
    </row>
    <row r="150" spans="1:10">
      <c r="A150" s="146">
        <v>43585</v>
      </c>
      <c r="B150" s="154" t="s">
        <v>146</v>
      </c>
      <c r="C150" s="154" t="s">
        <v>184</v>
      </c>
      <c r="D150" s="156">
        <v>1635434.3</v>
      </c>
      <c r="E150" s="154" t="s">
        <v>183</v>
      </c>
      <c r="F150" s="156">
        <v>1636107.01</v>
      </c>
      <c r="G150" s="156">
        <v>15759.15</v>
      </c>
      <c r="H150" s="156">
        <v>895.45</v>
      </c>
      <c r="I150" s="156">
        <v>-807.77</v>
      </c>
      <c r="J150" s="156">
        <v>16519.54</v>
      </c>
    </row>
    <row r="151" spans="1:10">
      <c r="A151" s="146">
        <v>43616</v>
      </c>
      <c r="B151" s="154" t="s">
        <v>146</v>
      </c>
      <c r="C151" s="154" t="s">
        <v>184</v>
      </c>
      <c r="D151" s="156">
        <v>1720718.88</v>
      </c>
      <c r="E151" s="154" t="s">
        <v>183</v>
      </c>
      <c r="F151" s="156">
        <v>1711463.11</v>
      </c>
      <c r="G151" s="156">
        <v>24602.69</v>
      </c>
      <c r="H151" s="156">
        <v>2100.42</v>
      </c>
      <c r="I151" s="156">
        <v>-66.349999999999994</v>
      </c>
      <c r="J151" s="156">
        <v>17380.990000000002</v>
      </c>
    </row>
    <row r="152" spans="1:10">
      <c r="A152" s="146">
        <v>43646</v>
      </c>
      <c r="B152" s="154" t="s">
        <v>146</v>
      </c>
      <c r="C152" s="154" t="s">
        <v>184</v>
      </c>
      <c r="D152" s="156">
        <v>1660148.57</v>
      </c>
      <c r="E152" s="154" t="s">
        <v>183</v>
      </c>
      <c r="F152" s="156">
        <v>1654531.41</v>
      </c>
      <c r="G152" s="156">
        <v>21529.42</v>
      </c>
      <c r="H152" s="156">
        <v>856.93</v>
      </c>
      <c r="I152" s="156">
        <v>0</v>
      </c>
      <c r="J152" s="156">
        <v>16769.189999999999</v>
      </c>
    </row>
    <row r="153" spans="1:10">
      <c r="A153" s="146">
        <v>43677</v>
      </c>
      <c r="B153" s="154" t="s">
        <v>146</v>
      </c>
      <c r="C153" s="154" t="s">
        <v>184</v>
      </c>
      <c r="D153" s="156">
        <v>1649542.08</v>
      </c>
      <c r="E153" s="154" t="s">
        <v>183</v>
      </c>
      <c r="F153" s="156">
        <v>1640480.53</v>
      </c>
      <c r="G153" s="156">
        <v>21301</v>
      </c>
      <c r="H153" s="156">
        <v>4422.6000000000004</v>
      </c>
      <c r="I153" s="156">
        <v>0</v>
      </c>
      <c r="J153" s="156">
        <v>16662.05</v>
      </c>
    </row>
    <row r="154" spans="1:10">
      <c r="A154" s="146">
        <v>43708</v>
      </c>
      <c r="B154" s="154" t="s">
        <v>146</v>
      </c>
      <c r="C154" s="154" t="s">
        <v>184</v>
      </c>
      <c r="D154" s="156">
        <v>1674021.2</v>
      </c>
      <c r="E154" s="154" t="s">
        <v>183</v>
      </c>
      <c r="F154" s="156">
        <v>1671643.86</v>
      </c>
      <c r="G154" s="156">
        <v>16682.650000000001</v>
      </c>
      <c r="H154" s="156">
        <v>2921.78</v>
      </c>
      <c r="I154" s="156">
        <v>-317.79000000000002</v>
      </c>
      <c r="J154" s="156">
        <v>16909.3</v>
      </c>
    </row>
    <row r="155" spans="1:10">
      <c r="A155" s="146">
        <v>43738</v>
      </c>
      <c r="B155" s="154" t="s">
        <v>146</v>
      </c>
      <c r="C155" s="154" t="s">
        <v>184</v>
      </c>
      <c r="D155" s="156">
        <v>1632231.51</v>
      </c>
      <c r="E155" s="154" t="s">
        <v>183</v>
      </c>
      <c r="F155" s="156">
        <v>1661616.73</v>
      </c>
      <c r="G155" s="156">
        <v>11723.97</v>
      </c>
      <c r="H155" s="156">
        <v>-24540.92</v>
      </c>
      <c r="I155" s="156">
        <v>-81.069999999999993</v>
      </c>
      <c r="J155" s="156">
        <v>16487.2</v>
      </c>
    </row>
    <row r="156" spans="1:10">
      <c r="A156" s="146">
        <v>43769</v>
      </c>
      <c r="B156" s="154" t="s">
        <v>146</v>
      </c>
      <c r="C156" s="154" t="s">
        <v>184</v>
      </c>
      <c r="D156" s="156">
        <v>1623603.91</v>
      </c>
      <c r="E156" s="154" t="s">
        <v>183</v>
      </c>
      <c r="F156" s="156">
        <v>1615358.56</v>
      </c>
      <c r="G156" s="156">
        <v>24168.13</v>
      </c>
      <c r="H156" s="156">
        <v>746.13</v>
      </c>
      <c r="I156" s="156">
        <v>-268.87</v>
      </c>
      <c r="J156" s="156">
        <v>16400.04</v>
      </c>
    </row>
    <row r="157" spans="1:10">
      <c r="A157" s="146">
        <v>43799</v>
      </c>
      <c r="B157" s="154" t="s">
        <v>146</v>
      </c>
      <c r="C157" s="154" t="s">
        <v>184</v>
      </c>
      <c r="D157" s="156">
        <v>1627819.24</v>
      </c>
      <c r="E157" s="154" t="s">
        <v>183</v>
      </c>
      <c r="F157" s="156">
        <v>1609897.91</v>
      </c>
      <c r="G157" s="156">
        <v>35787.300000000003</v>
      </c>
      <c r="H157" s="156">
        <v>1424.48</v>
      </c>
      <c r="I157" s="156">
        <v>-2847.82</v>
      </c>
      <c r="J157" s="156">
        <v>16442.63</v>
      </c>
    </row>
    <row r="158" spans="1:10">
      <c r="A158" s="146">
        <v>43830</v>
      </c>
      <c r="B158" s="154" t="s">
        <v>146</v>
      </c>
      <c r="C158" s="154" t="s">
        <v>184</v>
      </c>
      <c r="D158" s="156">
        <v>1625571.1</v>
      </c>
      <c r="E158" s="154" t="s">
        <v>183</v>
      </c>
      <c r="F158" s="156">
        <v>1638284.72</v>
      </c>
      <c r="G158" s="156">
        <v>20392.95</v>
      </c>
      <c r="H158" s="156">
        <v>-16512.29</v>
      </c>
      <c r="I158" s="156">
        <v>-174.37</v>
      </c>
      <c r="J158" s="156">
        <v>16419.91</v>
      </c>
    </row>
    <row r="159" spans="1:10">
      <c r="A159" s="146">
        <v>43861</v>
      </c>
      <c r="B159" s="154" t="s">
        <v>146</v>
      </c>
      <c r="C159" s="154" t="s">
        <v>184</v>
      </c>
      <c r="D159" s="156">
        <v>1839843.98</v>
      </c>
      <c r="E159" s="154" t="s">
        <v>183</v>
      </c>
      <c r="F159" s="156">
        <v>1884217.23</v>
      </c>
      <c r="G159" s="156">
        <v>-6733.73</v>
      </c>
      <c r="H159" s="156">
        <v>-18729.990000000002</v>
      </c>
      <c r="I159" s="156">
        <v>-325.24</v>
      </c>
      <c r="J159" s="156">
        <v>18584.29</v>
      </c>
    </row>
    <row r="160" spans="1:10">
      <c r="A160" s="146">
        <v>43890</v>
      </c>
      <c r="B160" s="154" t="s">
        <v>146</v>
      </c>
      <c r="C160" s="154" t="s">
        <v>184</v>
      </c>
      <c r="D160" s="156">
        <v>1506340.87</v>
      </c>
      <c r="E160" s="154" t="s">
        <v>183</v>
      </c>
      <c r="F160" s="156">
        <v>1544857.33</v>
      </c>
      <c r="G160" s="156">
        <v>11392.23</v>
      </c>
      <c r="H160" s="156">
        <v>-17133.78</v>
      </c>
      <c r="I160" s="156">
        <v>-17559.34</v>
      </c>
      <c r="J160" s="156">
        <v>15215.57</v>
      </c>
    </row>
    <row r="161" spans="1:10">
      <c r="A161" s="146">
        <v>43921</v>
      </c>
      <c r="B161" s="154" t="s">
        <v>146</v>
      </c>
      <c r="C161" s="154" t="s">
        <v>184</v>
      </c>
      <c r="D161" s="156">
        <v>1543295.64</v>
      </c>
      <c r="E161" s="154" t="s">
        <v>183</v>
      </c>
      <c r="F161" s="156">
        <v>1536490.33</v>
      </c>
      <c r="G161" s="156">
        <v>23742.99</v>
      </c>
      <c r="H161" s="156">
        <v>-186.24</v>
      </c>
      <c r="I161" s="156">
        <v>-1162.5999999999999</v>
      </c>
      <c r="J161" s="156">
        <v>15588.84</v>
      </c>
    </row>
    <row r="162" spans="1:10">
      <c r="A162" s="146">
        <v>43951</v>
      </c>
      <c r="B162" s="154" t="s">
        <v>146</v>
      </c>
      <c r="C162" s="154" t="s">
        <v>184</v>
      </c>
      <c r="D162" s="156">
        <v>1558271.59</v>
      </c>
      <c r="E162" s="154" t="s">
        <v>183</v>
      </c>
      <c r="F162" s="156">
        <v>1605216.54</v>
      </c>
      <c r="G162" s="156">
        <v>10169.39</v>
      </c>
      <c r="H162" s="156">
        <v>-41277.230000000003</v>
      </c>
      <c r="I162" s="156">
        <v>-96.99</v>
      </c>
      <c r="J162" s="156">
        <v>15740.12</v>
      </c>
    </row>
    <row r="163" spans="1:10">
      <c r="A163" s="153">
        <v>43982</v>
      </c>
      <c r="B163" s="147" t="s">
        <v>146</v>
      </c>
      <c r="C163" s="147" t="s">
        <v>184</v>
      </c>
      <c r="D163" s="158">
        <v>1599713.68</v>
      </c>
      <c r="E163" s="147" t="s">
        <v>183</v>
      </c>
      <c r="F163" s="158">
        <v>1604885.03</v>
      </c>
      <c r="G163" s="158">
        <v>11530.92</v>
      </c>
      <c r="H163" s="158">
        <v>-543.54</v>
      </c>
      <c r="I163" s="158">
        <v>0</v>
      </c>
      <c r="J163" s="158">
        <v>16158.73</v>
      </c>
    </row>
    <row r="164" spans="1:10">
      <c r="A164" s="153">
        <v>44012</v>
      </c>
      <c r="B164" s="147" t="s">
        <v>146</v>
      </c>
      <c r="C164" s="147" t="s">
        <v>184</v>
      </c>
      <c r="D164" s="158">
        <v>1809352.1</v>
      </c>
      <c r="E164" s="147" t="s">
        <v>183</v>
      </c>
      <c r="F164" s="158">
        <v>1815814.63</v>
      </c>
      <c r="G164" s="158">
        <v>14825.09</v>
      </c>
      <c r="H164" s="158">
        <v>-2966.57</v>
      </c>
      <c r="I164" s="158">
        <v>-44.77</v>
      </c>
      <c r="J164" s="158">
        <v>18276.28</v>
      </c>
    </row>
    <row r="165" spans="1:10">
      <c r="A165" s="148">
        <v>44043</v>
      </c>
      <c r="B165" s="147" t="s">
        <v>146</v>
      </c>
      <c r="C165" s="147" t="s">
        <v>184</v>
      </c>
      <c r="D165" s="145">
        <v>1745227.7</v>
      </c>
      <c r="E165" s="155" t="s">
        <v>183</v>
      </c>
      <c r="F165" s="145">
        <v>1762931.58</v>
      </c>
      <c r="G165" s="145">
        <v>13899.2</v>
      </c>
      <c r="H165" s="145">
        <v>-13950.69</v>
      </c>
      <c r="I165" s="145">
        <v>-23.83</v>
      </c>
      <c r="J165" s="145">
        <v>17628.560000000001</v>
      </c>
    </row>
    <row r="166" spans="1:10">
      <c r="A166" s="151">
        <v>44074</v>
      </c>
      <c r="B166" s="155" t="s">
        <v>146</v>
      </c>
      <c r="C166" s="155" t="s">
        <v>184</v>
      </c>
      <c r="D166" s="145">
        <v>1746419.02</v>
      </c>
      <c r="E166" s="155" t="s">
        <v>183</v>
      </c>
      <c r="F166" s="145">
        <v>1746511.76</v>
      </c>
      <c r="G166" s="145">
        <v>19815.939999999999</v>
      </c>
      <c r="H166" s="145">
        <v>-2134.89</v>
      </c>
      <c r="I166" s="145">
        <v>-133.19999999999999</v>
      </c>
      <c r="J166" s="145">
        <v>17640.59</v>
      </c>
    </row>
    <row r="167" spans="1:10">
      <c r="A167" s="151">
        <v>44104</v>
      </c>
      <c r="B167" s="155" t="s">
        <v>146</v>
      </c>
      <c r="C167" s="155" t="s">
        <v>184</v>
      </c>
      <c r="D167" s="145">
        <v>2569306.0499999998</v>
      </c>
      <c r="E167" s="155" t="s">
        <v>183</v>
      </c>
      <c r="F167" s="145">
        <v>1764001.18</v>
      </c>
      <c r="G167" s="145">
        <v>13558.67</v>
      </c>
      <c r="H167" s="145">
        <v>817887.24</v>
      </c>
      <c r="I167" s="145">
        <v>-188.46</v>
      </c>
      <c r="J167" s="145">
        <v>25952.58</v>
      </c>
    </row>
    <row r="168" spans="1:10">
      <c r="A168" s="148">
        <v>44135</v>
      </c>
      <c r="B168" s="155" t="s">
        <v>146</v>
      </c>
      <c r="C168" s="155" t="s">
        <v>184</v>
      </c>
      <c r="D168" s="145">
        <v>1760337.64</v>
      </c>
      <c r="E168" s="155" t="s">
        <v>183</v>
      </c>
      <c r="F168" s="145">
        <v>1763620.39</v>
      </c>
      <c r="G168" s="145">
        <v>14676.61</v>
      </c>
      <c r="H168" s="145">
        <v>32.840000000000003</v>
      </c>
      <c r="I168" s="145">
        <v>-211.01</v>
      </c>
      <c r="J168" s="145">
        <v>17781.189999999999</v>
      </c>
    </row>
    <row r="169" spans="1:10">
      <c r="A169" s="146">
        <v>44165</v>
      </c>
      <c r="B169" s="155" t="s">
        <v>146</v>
      </c>
      <c r="C169" s="155" t="s">
        <v>184</v>
      </c>
      <c r="D169" s="145">
        <v>1921564.43</v>
      </c>
      <c r="E169" s="341" t="s">
        <v>183</v>
      </c>
      <c r="F169" s="145">
        <v>1926538.06</v>
      </c>
      <c r="G169" s="145">
        <v>15023.76</v>
      </c>
      <c r="H169" s="145">
        <v>-98.29</v>
      </c>
      <c r="I169" s="145">
        <v>-489.36</v>
      </c>
      <c r="J169" s="145">
        <v>19409.740000000002</v>
      </c>
    </row>
    <row r="170" spans="1:10">
      <c r="A170" s="148">
        <v>44196</v>
      </c>
      <c r="B170" s="155" t="s">
        <v>146</v>
      </c>
      <c r="C170" s="155" t="s">
        <v>184</v>
      </c>
      <c r="D170" s="343">
        <v>1880388.4</v>
      </c>
      <c r="E170" s="343" t="s">
        <v>183</v>
      </c>
      <c r="F170" s="343">
        <v>1882623.36</v>
      </c>
      <c r="G170" s="343">
        <v>13533.32</v>
      </c>
      <c r="H170" s="343">
        <v>3225.55</v>
      </c>
      <c r="I170" s="343">
        <v>0</v>
      </c>
      <c r="J170" s="343">
        <v>18993.830000000002</v>
      </c>
    </row>
    <row r="171" spans="1:10">
      <c r="A171" s="148">
        <v>44227</v>
      </c>
      <c r="B171" s="155" t="s">
        <v>146</v>
      </c>
      <c r="C171" s="155" t="s">
        <v>184</v>
      </c>
      <c r="D171" s="343">
        <v>2119327</v>
      </c>
      <c r="E171" s="343" t="s">
        <v>183</v>
      </c>
      <c r="F171" s="343">
        <v>2131997.56</v>
      </c>
      <c r="G171" s="343">
        <v>9588.68</v>
      </c>
      <c r="H171" s="343">
        <v>-478.8</v>
      </c>
      <c r="I171" s="343">
        <v>-373.09</v>
      </c>
      <c r="J171" s="343">
        <v>21407.35</v>
      </c>
    </row>
    <row r="172" spans="1:10">
      <c r="A172" s="148">
        <v>44255</v>
      </c>
      <c r="B172" s="155" t="s">
        <v>146</v>
      </c>
      <c r="C172" s="155" t="s">
        <v>184</v>
      </c>
      <c r="D172" s="343">
        <v>1788026.5</v>
      </c>
      <c r="E172" s="343" t="s">
        <v>183</v>
      </c>
      <c r="F172" s="343">
        <v>1784623.4</v>
      </c>
      <c r="G172" s="343">
        <v>18019.099999999999</v>
      </c>
      <c r="H172" s="343">
        <v>3680.92</v>
      </c>
      <c r="I172" s="343">
        <v>-236.04</v>
      </c>
      <c r="J172" s="343">
        <v>18060.88</v>
      </c>
    </row>
    <row r="173" spans="1:10">
      <c r="A173" s="148">
        <v>44286</v>
      </c>
      <c r="B173" s="155" t="s">
        <v>146</v>
      </c>
      <c r="C173" s="155" t="s">
        <v>184</v>
      </c>
      <c r="D173" s="343">
        <v>1673831.14</v>
      </c>
      <c r="E173" s="343" t="s">
        <v>183</v>
      </c>
      <c r="F173" s="343">
        <v>1696011.47</v>
      </c>
      <c r="G173" s="343">
        <v>12601.83</v>
      </c>
      <c r="H173" s="343">
        <v>-17838.18</v>
      </c>
      <c r="I173" s="343">
        <v>-36.590000000000003</v>
      </c>
      <c r="J173" s="343">
        <v>16907.39</v>
      </c>
    </row>
    <row r="174" spans="1:10">
      <c r="A174" s="148">
        <v>44316</v>
      </c>
      <c r="B174" s="155" t="s">
        <v>146</v>
      </c>
      <c r="C174" s="155" t="s">
        <v>184</v>
      </c>
      <c r="D174" s="343">
        <v>2107757.75</v>
      </c>
      <c r="E174" s="343" t="s">
        <v>183</v>
      </c>
      <c r="F174" s="343">
        <v>2116292.92</v>
      </c>
      <c r="G174" s="343">
        <v>15832.82</v>
      </c>
      <c r="H174" s="343">
        <v>-3037.3</v>
      </c>
      <c r="I174" s="343">
        <v>-40.21</v>
      </c>
      <c r="J174" s="343">
        <v>21290.48</v>
      </c>
    </row>
    <row r="175" spans="1:10">
      <c r="A175" s="148">
        <v>44347</v>
      </c>
      <c r="B175" s="155" t="s">
        <v>146</v>
      </c>
      <c r="C175" s="155" t="s">
        <v>184</v>
      </c>
      <c r="D175" s="343">
        <v>2023435.65</v>
      </c>
      <c r="E175" s="343" t="s">
        <v>183</v>
      </c>
      <c r="F175" s="343">
        <v>2026355.76</v>
      </c>
      <c r="G175" s="343">
        <v>15231.87</v>
      </c>
      <c r="H175" s="343">
        <v>2302.34</v>
      </c>
      <c r="I175" s="343">
        <v>-15.58</v>
      </c>
      <c r="J175" s="343">
        <v>20438.740000000002</v>
      </c>
    </row>
    <row r="176" spans="1:10">
      <c r="A176" s="148">
        <v>44377</v>
      </c>
      <c r="B176" s="155" t="s">
        <v>146</v>
      </c>
      <c r="C176" s="155" t="s">
        <v>184</v>
      </c>
      <c r="D176" s="343">
        <v>2021594.98</v>
      </c>
      <c r="E176" s="343" t="s">
        <v>183</v>
      </c>
      <c r="F176" s="343">
        <v>2043960.05</v>
      </c>
      <c r="G176" s="343">
        <v>17496.61</v>
      </c>
      <c r="H176" s="343">
        <v>-19414.080000000002</v>
      </c>
      <c r="I176" s="343">
        <v>-27.45</v>
      </c>
      <c r="J176" s="343">
        <v>20420.150000000001</v>
      </c>
    </row>
    <row r="177" spans="1:10">
      <c r="A177" s="148">
        <v>44408</v>
      </c>
      <c r="B177" s="155" t="s">
        <v>146</v>
      </c>
      <c r="C177" s="155" t="s">
        <v>184</v>
      </c>
      <c r="D177" s="343">
        <v>2043722.43</v>
      </c>
      <c r="E177" s="343" t="s">
        <v>183</v>
      </c>
      <c r="F177" s="343">
        <v>2048404.03</v>
      </c>
      <c r="G177" s="343">
        <v>14944.41</v>
      </c>
      <c r="H177" s="343">
        <v>1110.27</v>
      </c>
      <c r="I177" s="343">
        <v>-92.62</v>
      </c>
      <c r="J177" s="343">
        <v>20643.66</v>
      </c>
    </row>
    <row r="178" spans="1:10">
      <c r="A178" s="148">
        <v>44439</v>
      </c>
      <c r="B178" s="155" t="s">
        <v>146</v>
      </c>
      <c r="C178" s="155" t="s">
        <v>184</v>
      </c>
      <c r="D178" s="343">
        <v>2064812.65</v>
      </c>
      <c r="E178" s="343" t="s">
        <v>183</v>
      </c>
      <c r="F178" s="343">
        <v>2073966.5</v>
      </c>
      <c r="G178" s="343">
        <v>12249.63</v>
      </c>
      <c r="H178" s="343">
        <v>-457.58</v>
      </c>
      <c r="I178" s="343">
        <v>-89.2</v>
      </c>
      <c r="J178" s="343">
        <v>20856.7</v>
      </c>
    </row>
    <row r="179" spans="1:10">
      <c r="A179" s="148">
        <v>44469</v>
      </c>
      <c r="B179" s="155" t="s">
        <v>146</v>
      </c>
      <c r="C179" s="155" t="s">
        <v>184</v>
      </c>
      <c r="D179" s="343">
        <v>2125439.64</v>
      </c>
      <c r="E179" s="343" t="s">
        <v>183</v>
      </c>
      <c r="F179" s="343">
        <v>2135483.46</v>
      </c>
      <c r="G179" s="343">
        <v>12264.14</v>
      </c>
      <c r="H179" s="343">
        <v>-823.44</v>
      </c>
      <c r="I179" s="343">
        <v>-15.43</v>
      </c>
      <c r="J179" s="343">
        <v>21469.09</v>
      </c>
    </row>
    <row r="180" spans="1:10">
      <c r="A180" s="148">
        <v>44500</v>
      </c>
      <c r="B180" s="155" t="s">
        <v>146</v>
      </c>
      <c r="C180" s="155" t="s">
        <v>184</v>
      </c>
      <c r="D180" s="343">
        <v>2115205.63</v>
      </c>
      <c r="E180" s="343" t="s">
        <v>183</v>
      </c>
      <c r="F180" s="343">
        <v>2120380.15</v>
      </c>
      <c r="G180" s="343">
        <v>12312.09</v>
      </c>
      <c r="H180" s="343">
        <v>3962.35</v>
      </c>
      <c r="I180" s="343">
        <v>-83.25</v>
      </c>
      <c r="J180" s="343">
        <v>21365.71</v>
      </c>
    </row>
    <row r="181" spans="1:10">
      <c r="A181" s="148">
        <v>44530</v>
      </c>
      <c r="B181" s="155" t="s">
        <v>146</v>
      </c>
      <c r="C181" s="155" t="s">
        <v>184</v>
      </c>
      <c r="D181" s="343">
        <v>2128368.9700000002</v>
      </c>
      <c r="E181" s="343" t="s">
        <v>183</v>
      </c>
      <c r="F181" s="343">
        <v>2146975.5299999998</v>
      </c>
      <c r="G181" s="343">
        <v>7255.47</v>
      </c>
      <c r="H181" s="343">
        <v>-2815.43</v>
      </c>
      <c r="I181" s="343">
        <v>-1547.92</v>
      </c>
      <c r="J181" s="343">
        <v>21498.68</v>
      </c>
    </row>
    <row r="182" spans="1:10">
      <c r="A182" s="148">
        <v>44561</v>
      </c>
      <c r="B182" s="155" t="s">
        <v>146</v>
      </c>
      <c r="C182" s="155" t="s">
        <v>184</v>
      </c>
      <c r="D182" s="343">
        <v>2198152.0499999998</v>
      </c>
      <c r="E182" s="343" t="s">
        <v>183</v>
      </c>
      <c r="F182" s="343">
        <v>2205884.08</v>
      </c>
      <c r="G182" s="343">
        <v>14023.24</v>
      </c>
      <c r="H182" s="343">
        <v>448.28</v>
      </c>
      <c r="I182" s="343">
        <v>0</v>
      </c>
      <c r="J182" s="343">
        <v>22203.55</v>
      </c>
    </row>
    <row r="183" spans="1:10">
      <c r="A183" s="148">
        <v>44592</v>
      </c>
      <c r="B183" s="155" t="s">
        <v>146</v>
      </c>
      <c r="C183" s="155" t="s">
        <v>184</v>
      </c>
      <c r="D183" s="343">
        <v>2451589.41</v>
      </c>
      <c r="E183" s="343" t="s">
        <v>183</v>
      </c>
      <c r="F183" s="343">
        <v>2463697.87</v>
      </c>
      <c r="G183" s="343">
        <v>14722.3</v>
      </c>
      <c r="H183" s="343">
        <v>-1239.44</v>
      </c>
      <c r="I183" s="343">
        <v>-827.8</v>
      </c>
      <c r="J183" s="343">
        <v>24763.52</v>
      </c>
    </row>
    <row r="184" spans="1:10">
      <c r="A184" s="148">
        <v>44620</v>
      </c>
      <c r="B184" s="155" t="s">
        <v>146</v>
      </c>
      <c r="C184" s="155" t="s">
        <v>184</v>
      </c>
      <c r="D184" s="343">
        <v>2014998.87</v>
      </c>
      <c r="E184" s="343" t="s">
        <v>183</v>
      </c>
      <c r="F184" s="343">
        <v>2026178.67</v>
      </c>
      <c r="G184" s="343">
        <v>8365.1299999999992</v>
      </c>
      <c r="H184" s="343">
        <v>901.46</v>
      </c>
      <c r="I184" s="343">
        <v>-92.87</v>
      </c>
      <c r="J184" s="343">
        <v>20353.52</v>
      </c>
    </row>
    <row r="185" spans="1:10">
      <c r="A185" s="148"/>
      <c r="B185" s="155"/>
      <c r="C185" s="155"/>
      <c r="D185" s="343"/>
      <c r="E185" s="343"/>
      <c r="F185" s="343"/>
      <c r="G185" s="343"/>
      <c r="H185" s="343"/>
      <c r="I185" s="343"/>
      <c r="J185" s="343"/>
    </row>
    <row r="186" spans="1:10">
      <c r="A186" s="148"/>
      <c r="B186" s="155"/>
      <c r="C186" s="155"/>
      <c r="D186" s="343"/>
      <c r="E186" s="343"/>
      <c r="F186" s="343"/>
      <c r="G186" s="343"/>
      <c r="H186" s="343"/>
      <c r="I186" s="343"/>
      <c r="J186" s="343"/>
    </row>
    <row r="187" spans="1:10">
      <c r="A187" s="148"/>
      <c r="B187" s="155"/>
      <c r="C187" s="155"/>
      <c r="D187" s="343"/>
      <c r="E187" s="343"/>
      <c r="F187" s="343"/>
      <c r="G187" s="343"/>
      <c r="H187" s="343"/>
      <c r="I187" s="343"/>
      <c r="J187" s="343"/>
    </row>
    <row r="188" spans="1:10">
      <c r="A188" s="148"/>
      <c r="B188" s="155"/>
      <c r="C188" s="155"/>
      <c r="D188" s="343"/>
      <c r="E188" s="343"/>
      <c r="F188" s="343"/>
      <c r="G188" s="343"/>
      <c r="H188" s="343"/>
      <c r="I188" s="343"/>
      <c r="J188" s="343"/>
    </row>
    <row r="189" spans="1:10">
      <c r="A189" s="148"/>
      <c r="B189" s="155"/>
      <c r="C189" s="155"/>
      <c r="D189" s="343"/>
      <c r="E189" s="343"/>
      <c r="F189" s="343"/>
      <c r="G189" s="343"/>
      <c r="H189" s="343"/>
      <c r="I189" s="343"/>
      <c r="J189" s="343"/>
    </row>
    <row r="190" spans="1:10">
      <c r="A190" s="148"/>
      <c r="B190" s="155"/>
      <c r="C190" s="155"/>
      <c r="D190" s="343"/>
      <c r="E190" s="343"/>
      <c r="F190" s="343"/>
      <c r="G190" s="343"/>
      <c r="H190" s="343"/>
      <c r="I190" s="343"/>
      <c r="J190" s="343"/>
    </row>
    <row r="191" spans="1:10">
      <c r="A191" s="148"/>
      <c r="B191" s="155"/>
      <c r="C191" s="155"/>
      <c r="D191" s="343"/>
      <c r="E191" s="343"/>
      <c r="F191" s="343"/>
      <c r="G191" s="343"/>
      <c r="H191" s="343"/>
      <c r="I191" s="343"/>
      <c r="J191" s="343"/>
    </row>
    <row r="192" spans="1:10">
      <c r="A192" s="148"/>
      <c r="B192" s="155"/>
      <c r="C192" s="155"/>
      <c r="D192" s="343"/>
      <c r="E192" s="343"/>
      <c r="F192" s="343"/>
      <c r="G192" s="343"/>
      <c r="H192" s="343"/>
      <c r="I192" s="343"/>
      <c r="J192" s="343"/>
    </row>
    <row r="193" spans="1:10">
      <c r="A193" s="148"/>
      <c r="B193" s="155"/>
      <c r="C193" s="155"/>
      <c r="D193" s="343"/>
      <c r="E193" s="343"/>
      <c r="F193" s="343"/>
      <c r="G193" s="343"/>
      <c r="H193" s="343"/>
      <c r="I193" s="343"/>
      <c r="J193" s="343"/>
    </row>
    <row r="194" spans="1:10">
      <c r="A194" s="148"/>
      <c r="B194" s="155"/>
      <c r="C194" s="155"/>
      <c r="D194" s="343"/>
      <c r="E194" s="343"/>
      <c r="F194" s="343"/>
      <c r="G194" s="343"/>
      <c r="H194" s="343"/>
      <c r="I194" s="343"/>
      <c r="J194" s="343"/>
    </row>
    <row r="195" spans="1:10">
      <c r="A195" s="148"/>
      <c r="B195" s="155"/>
      <c r="C195" s="155"/>
      <c r="D195" s="343"/>
      <c r="E195" s="343"/>
      <c r="F195" s="343"/>
      <c r="G195" s="343"/>
      <c r="H195" s="343"/>
      <c r="I195" s="343"/>
      <c r="J195" s="343"/>
    </row>
    <row r="196" spans="1:10">
      <c r="A196" s="148"/>
      <c r="B196" s="155"/>
      <c r="C196" s="155"/>
      <c r="D196" s="343"/>
      <c r="E196" s="343"/>
      <c r="F196" s="343"/>
      <c r="G196" s="343"/>
      <c r="H196" s="343"/>
      <c r="I196" s="343"/>
      <c r="J196" s="343"/>
    </row>
    <row r="197" spans="1:10">
      <c r="A197" s="148"/>
      <c r="B197" s="155"/>
      <c r="C197" s="155"/>
      <c r="D197" s="343"/>
      <c r="E197" s="343"/>
      <c r="F197" s="343"/>
      <c r="G197" s="343"/>
      <c r="H197" s="343"/>
      <c r="I197" s="343"/>
      <c r="J197" s="343"/>
    </row>
    <row r="198" spans="1:10">
      <c r="A198" s="148"/>
      <c r="B198" s="155"/>
      <c r="C198" s="155"/>
      <c r="D198" s="343"/>
      <c r="E198" s="343"/>
      <c r="F198" s="343"/>
      <c r="G198" s="343"/>
      <c r="H198" s="343"/>
      <c r="I198" s="343"/>
      <c r="J198" s="343"/>
    </row>
    <row r="199" spans="1:10">
      <c r="A199" s="148"/>
      <c r="B199" s="155"/>
      <c r="C199" s="155"/>
      <c r="D199" s="343"/>
      <c r="E199" s="343"/>
      <c r="F199" s="343"/>
      <c r="G199" s="343"/>
      <c r="H199" s="343"/>
      <c r="I199" s="343"/>
      <c r="J199" s="343"/>
    </row>
    <row r="200" spans="1:10">
      <c r="A200" s="148"/>
      <c r="B200" s="155"/>
      <c r="C200" s="155"/>
      <c r="D200" s="343"/>
      <c r="E200" s="343"/>
      <c r="F200" s="343"/>
      <c r="G200" s="343"/>
      <c r="H200" s="343"/>
      <c r="I200" s="343"/>
      <c r="J200" s="34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8B5F-E510-45AA-9B69-6C6755E5983A}">
  <sheetPr>
    <tabColor theme="0" tint="-0.249977111117893"/>
  </sheetPr>
  <dimension ref="A1:J200"/>
  <sheetViews>
    <sheetView workbookViewId="0">
      <pane ySplit="1" topLeftCell="A11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147</v>
      </c>
      <c r="C2" s="154" t="s">
        <v>187</v>
      </c>
      <c r="D2" s="156">
        <v>2375013.33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147</v>
      </c>
      <c r="C3" s="154" t="s">
        <v>187</v>
      </c>
      <c r="D3" s="156">
        <v>2786934.06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147</v>
      </c>
      <c r="C4" s="154" t="s">
        <v>187</v>
      </c>
      <c r="D4" s="156">
        <v>2612502.04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147</v>
      </c>
      <c r="C5" s="154" t="s">
        <v>187</v>
      </c>
      <c r="D5" s="156">
        <v>2368587.35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147</v>
      </c>
      <c r="C6" s="154" t="s">
        <v>187</v>
      </c>
      <c r="D6" s="156">
        <v>2473391.65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147</v>
      </c>
      <c r="C7" s="154" t="s">
        <v>187</v>
      </c>
      <c r="D7" s="156">
        <v>2955473.65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147</v>
      </c>
      <c r="C8" s="154" t="s">
        <v>187</v>
      </c>
      <c r="D8" s="156">
        <v>2824550.51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147</v>
      </c>
      <c r="C9" s="154" t="s">
        <v>187</v>
      </c>
      <c r="D9" s="156">
        <v>2329878.38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147</v>
      </c>
      <c r="C10" s="154" t="s">
        <v>187</v>
      </c>
      <c r="D10" s="156">
        <v>3033116.89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147</v>
      </c>
      <c r="C11" s="154" t="s">
        <v>187</v>
      </c>
      <c r="D11" s="156">
        <v>2487172.44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147</v>
      </c>
      <c r="C12" s="154" t="s">
        <v>187</v>
      </c>
      <c r="D12" s="156">
        <v>2832019.63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147</v>
      </c>
      <c r="C13" s="154" t="s">
        <v>187</v>
      </c>
      <c r="D13" s="156">
        <v>2551214.71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147</v>
      </c>
      <c r="C14" s="154" t="s">
        <v>187</v>
      </c>
      <c r="D14" s="156">
        <v>2275201.92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147</v>
      </c>
      <c r="C15" s="154" t="s">
        <v>187</v>
      </c>
      <c r="D15" s="156">
        <v>2832504.94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147</v>
      </c>
      <c r="C16" s="154" t="s">
        <v>187</v>
      </c>
      <c r="D16" s="156">
        <v>1949819.49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147</v>
      </c>
      <c r="C17" s="154" t="s">
        <v>187</v>
      </c>
      <c r="D17" s="156">
        <v>2403723.7400000002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147</v>
      </c>
      <c r="C18" s="154" t="s">
        <v>187</v>
      </c>
      <c r="D18" s="156">
        <v>2686929.59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147</v>
      </c>
      <c r="C19" s="154" t="s">
        <v>187</v>
      </c>
      <c r="D19" s="156">
        <v>2376300.4300000002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147</v>
      </c>
      <c r="C20" s="154" t="s">
        <v>187</v>
      </c>
      <c r="D20" s="156">
        <v>2561908.14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147</v>
      </c>
      <c r="C21" s="154" t="s">
        <v>187</v>
      </c>
      <c r="D21" s="156">
        <v>2714046.84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147</v>
      </c>
      <c r="C22" s="154" t="s">
        <v>187</v>
      </c>
      <c r="D22" s="156">
        <v>2462477.17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147</v>
      </c>
      <c r="C23" s="154" t="s">
        <v>187</v>
      </c>
      <c r="D23" s="156">
        <v>2368418.23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147</v>
      </c>
      <c r="C24" s="154" t="s">
        <v>187</v>
      </c>
      <c r="D24" s="156">
        <v>2676146.09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147</v>
      </c>
      <c r="C25" s="154" t="s">
        <v>187</v>
      </c>
      <c r="D25" s="156">
        <v>2089926.91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147</v>
      </c>
      <c r="C26" s="154" t="s">
        <v>187</v>
      </c>
      <c r="D26" s="156">
        <v>2184755.62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147</v>
      </c>
      <c r="C27" s="154" t="s">
        <v>187</v>
      </c>
      <c r="D27" s="156">
        <v>2782660.66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147</v>
      </c>
      <c r="C28" s="154" t="s">
        <v>187</v>
      </c>
      <c r="D28" s="156">
        <v>2200227.69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147</v>
      </c>
      <c r="C29" s="154" t="s">
        <v>187</v>
      </c>
      <c r="D29" s="156">
        <v>1709506.71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147</v>
      </c>
      <c r="C30" s="154" t="s">
        <v>187</v>
      </c>
      <c r="D30" s="156">
        <v>1783004.64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147</v>
      </c>
      <c r="C31" s="154" t="s">
        <v>187</v>
      </c>
      <c r="D31" s="156">
        <v>1367376.73</v>
      </c>
      <c r="E31" s="154" t="s">
        <v>183</v>
      </c>
      <c r="F31" s="156">
        <v>1379834</v>
      </c>
      <c r="G31" s="156">
        <v>1275.24</v>
      </c>
      <c r="H31" s="156">
        <v>79.37</v>
      </c>
      <c r="I31" s="156">
        <v>0</v>
      </c>
      <c r="J31" s="156">
        <v>-13811.88</v>
      </c>
    </row>
    <row r="32" spans="1:10">
      <c r="A32" s="146">
        <v>39994</v>
      </c>
      <c r="B32" s="154" t="s">
        <v>147</v>
      </c>
      <c r="C32" s="154" t="s">
        <v>187</v>
      </c>
      <c r="D32" s="156">
        <v>2216931.73</v>
      </c>
      <c r="E32" s="154" t="s">
        <v>183</v>
      </c>
      <c r="F32" s="156">
        <v>2225887.46</v>
      </c>
      <c r="G32" s="156">
        <v>16537.259999999998</v>
      </c>
      <c r="H32" s="156">
        <v>-3099.74</v>
      </c>
      <c r="I32" s="156">
        <v>0</v>
      </c>
      <c r="J32" s="156">
        <v>-22393.25</v>
      </c>
    </row>
    <row r="33" spans="1:10">
      <c r="A33" s="146">
        <v>40025</v>
      </c>
      <c r="B33" s="154" t="s">
        <v>147</v>
      </c>
      <c r="C33" s="154" t="s">
        <v>187</v>
      </c>
      <c r="D33" s="156">
        <v>2176241.87</v>
      </c>
      <c r="E33" s="154" t="s">
        <v>183</v>
      </c>
      <c r="F33" s="156">
        <v>2178358.31</v>
      </c>
      <c r="G33" s="156">
        <v>19206.86</v>
      </c>
      <c r="H33" s="156">
        <v>658.94</v>
      </c>
      <c r="I33" s="156">
        <v>0</v>
      </c>
      <c r="J33" s="156">
        <v>-21982.240000000002</v>
      </c>
    </row>
    <row r="34" spans="1:10">
      <c r="A34" s="146">
        <v>40056</v>
      </c>
      <c r="B34" s="154" t="s">
        <v>147</v>
      </c>
      <c r="C34" s="154" t="s">
        <v>187</v>
      </c>
      <c r="D34" s="156">
        <v>2355822.4</v>
      </c>
      <c r="E34" s="154" t="s">
        <v>183</v>
      </c>
      <c r="F34" s="156">
        <v>2354514.09</v>
      </c>
      <c r="G34" s="156">
        <v>19136.61</v>
      </c>
      <c r="H34" s="156">
        <v>5967.89</v>
      </c>
      <c r="I34" s="156">
        <v>0</v>
      </c>
      <c r="J34" s="156">
        <v>-23796.19</v>
      </c>
    </row>
    <row r="35" spans="1:10">
      <c r="A35" s="146">
        <v>40086</v>
      </c>
      <c r="B35" s="154" t="s">
        <v>147</v>
      </c>
      <c r="C35" s="154" t="s">
        <v>187</v>
      </c>
      <c r="D35" s="156">
        <v>2550047.7200000002</v>
      </c>
      <c r="E35" s="154" t="s">
        <v>183</v>
      </c>
      <c r="F35" s="156">
        <v>2561716.54</v>
      </c>
      <c r="G35" s="156">
        <v>15393.14</v>
      </c>
      <c r="H35" s="156">
        <v>-1303.9100000000001</v>
      </c>
      <c r="I35" s="156">
        <v>0</v>
      </c>
      <c r="J35" s="156">
        <v>-25758.05</v>
      </c>
    </row>
    <row r="36" spans="1:10">
      <c r="A36" s="146">
        <v>40117</v>
      </c>
      <c r="B36" s="154" t="s">
        <v>147</v>
      </c>
      <c r="C36" s="154" t="s">
        <v>187</v>
      </c>
      <c r="D36" s="156">
        <v>2097620.0499999998</v>
      </c>
      <c r="E36" s="154" t="s">
        <v>183</v>
      </c>
      <c r="F36" s="156">
        <v>2097850.81</v>
      </c>
      <c r="G36" s="156">
        <v>19615.78</v>
      </c>
      <c r="H36" s="156">
        <v>1341.55</v>
      </c>
      <c r="I36" s="156">
        <v>0</v>
      </c>
      <c r="J36" s="156">
        <v>-21188.09</v>
      </c>
    </row>
    <row r="37" spans="1:10">
      <c r="A37" s="146">
        <v>40147</v>
      </c>
      <c r="B37" s="154" t="s">
        <v>147</v>
      </c>
      <c r="C37" s="154" t="s">
        <v>187</v>
      </c>
      <c r="D37" s="156">
        <v>2281593.5299999998</v>
      </c>
      <c r="E37" s="154" t="s">
        <v>183</v>
      </c>
      <c r="F37" s="156">
        <v>2299917.71</v>
      </c>
      <c r="G37" s="156">
        <v>4717.3100000000004</v>
      </c>
      <c r="H37" s="156">
        <v>4.91</v>
      </c>
      <c r="I37" s="156">
        <v>0</v>
      </c>
      <c r="J37" s="156">
        <v>-23046.400000000001</v>
      </c>
    </row>
    <row r="38" spans="1:10">
      <c r="A38" s="146">
        <v>40178</v>
      </c>
      <c r="B38" s="154" t="s">
        <v>147</v>
      </c>
      <c r="C38" s="154" t="s">
        <v>187</v>
      </c>
      <c r="D38" s="156">
        <v>2348119.2000000002</v>
      </c>
      <c r="E38" s="154" t="s">
        <v>183</v>
      </c>
      <c r="F38" s="156">
        <v>2358723.13</v>
      </c>
      <c r="G38" s="156">
        <v>9829.43</v>
      </c>
      <c r="H38" s="156">
        <v>3285.01</v>
      </c>
      <c r="I38" s="156">
        <v>0</v>
      </c>
      <c r="J38" s="156">
        <v>-23718.37</v>
      </c>
    </row>
    <row r="39" spans="1:10">
      <c r="A39" s="146">
        <v>40209</v>
      </c>
      <c r="B39" s="154" t="s">
        <v>147</v>
      </c>
      <c r="C39" s="154" t="s">
        <v>187</v>
      </c>
      <c r="D39" s="156">
        <v>2442746.6800000002</v>
      </c>
      <c r="E39" s="154" t="s">
        <v>183</v>
      </c>
      <c r="F39" s="156">
        <v>2435456.13</v>
      </c>
      <c r="G39" s="156">
        <v>32418.39</v>
      </c>
      <c r="H39" s="156">
        <v>-453.63</v>
      </c>
      <c r="I39" s="156">
        <v>0</v>
      </c>
      <c r="J39" s="156">
        <v>-24674.21</v>
      </c>
    </row>
    <row r="40" spans="1:10">
      <c r="A40" s="146">
        <v>40237</v>
      </c>
      <c r="B40" s="154" t="s">
        <v>147</v>
      </c>
      <c r="C40" s="154" t="s">
        <v>187</v>
      </c>
      <c r="D40" s="156">
        <v>2351940.41</v>
      </c>
      <c r="E40" s="154" t="s">
        <v>183</v>
      </c>
      <c r="F40" s="156">
        <v>2337184.9900000002</v>
      </c>
      <c r="G40" s="156">
        <v>24444.77</v>
      </c>
      <c r="H40" s="156">
        <v>14067.62</v>
      </c>
      <c r="I40" s="156">
        <v>0</v>
      </c>
      <c r="J40" s="156">
        <v>-23756.97</v>
      </c>
    </row>
    <row r="41" spans="1:10">
      <c r="A41" s="146">
        <v>40268</v>
      </c>
      <c r="B41" s="154" t="s">
        <v>147</v>
      </c>
      <c r="C41" s="154" t="s">
        <v>187</v>
      </c>
      <c r="D41" s="156">
        <v>2100480.19</v>
      </c>
      <c r="E41" s="154" t="s">
        <v>183</v>
      </c>
      <c r="F41" s="156">
        <v>2100974.6</v>
      </c>
      <c r="G41" s="156">
        <v>20909.03</v>
      </c>
      <c r="H41" s="156">
        <v>-186.47</v>
      </c>
      <c r="I41" s="156">
        <v>0</v>
      </c>
      <c r="J41" s="156">
        <v>-21216.97</v>
      </c>
    </row>
    <row r="42" spans="1:10">
      <c r="A42" s="146">
        <v>40298</v>
      </c>
      <c r="B42" s="154" t="s">
        <v>147</v>
      </c>
      <c r="C42" s="154" t="s">
        <v>187</v>
      </c>
      <c r="D42" s="156">
        <v>2481823.83</v>
      </c>
      <c r="E42" s="154" t="s">
        <v>183</v>
      </c>
      <c r="F42" s="156">
        <v>2489150.7599999998</v>
      </c>
      <c r="G42" s="156">
        <v>16450.54</v>
      </c>
      <c r="H42" s="156">
        <v>1291.46</v>
      </c>
      <c r="I42" s="156">
        <v>0</v>
      </c>
      <c r="J42" s="156">
        <v>-25068.93</v>
      </c>
    </row>
    <row r="43" spans="1:10">
      <c r="A43" s="146">
        <v>40329</v>
      </c>
      <c r="B43" s="154" t="s">
        <v>147</v>
      </c>
      <c r="C43" s="154" t="s">
        <v>187</v>
      </c>
      <c r="D43" s="156">
        <v>2335398.79</v>
      </c>
      <c r="E43" s="154" t="s">
        <v>183</v>
      </c>
      <c r="F43" s="156">
        <v>2337757.86</v>
      </c>
      <c r="G43" s="156">
        <v>19390.75</v>
      </c>
      <c r="H43" s="156">
        <v>1840.08</v>
      </c>
      <c r="I43" s="156">
        <v>0</v>
      </c>
      <c r="J43" s="156">
        <v>-23589.9</v>
      </c>
    </row>
    <row r="44" spans="1:10">
      <c r="A44" s="146">
        <v>40359</v>
      </c>
      <c r="B44" s="154" t="s">
        <v>147</v>
      </c>
      <c r="C44" s="154" t="s">
        <v>187</v>
      </c>
      <c r="D44" s="156">
        <v>2504335.7400000002</v>
      </c>
      <c r="E44" s="154" t="s">
        <v>183</v>
      </c>
      <c r="F44" s="156">
        <v>2510691.2999999998</v>
      </c>
      <c r="G44" s="156">
        <v>20125.099999999999</v>
      </c>
      <c r="H44" s="156">
        <v>-1184.3399999999999</v>
      </c>
      <c r="I44" s="156">
        <v>0</v>
      </c>
      <c r="J44" s="156">
        <v>-25296.32</v>
      </c>
    </row>
    <row r="45" spans="1:10">
      <c r="A45" s="146">
        <v>40390</v>
      </c>
      <c r="B45" s="154" t="s">
        <v>147</v>
      </c>
      <c r="C45" s="154" t="s">
        <v>187</v>
      </c>
      <c r="D45" s="156">
        <v>2336803.5</v>
      </c>
      <c r="E45" s="154" t="s">
        <v>183</v>
      </c>
      <c r="F45" s="156">
        <v>2341979.15</v>
      </c>
      <c r="G45" s="156">
        <v>12272.92</v>
      </c>
      <c r="H45" s="156">
        <v>6155.5</v>
      </c>
      <c r="I45" s="156">
        <v>0</v>
      </c>
      <c r="J45" s="156">
        <v>-23604.07</v>
      </c>
    </row>
    <row r="46" spans="1:10">
      <c r="A46" s="146">
        <v>40421</v>
      </c>
      <c r="B46" s="154" t="s">
        <v>147</v>
      </c>
      <c r="C46" s="154" t="s">
        <v>187</v>
      </c>
      <c r="D46" s="156">
        <v>2369605.98</v>
      </c>
      <c r="E46" s="154" t="s">
        <v>183</v>
      </c>
      <c r="F46" s="156">
        <v>2372399.56</v>
      </c>
      <c r="G46" s="156">
        <v>20924.82</v>
      </c>
      <c r="H46" s="156">
        <v>217.01</v>
      </c>
      <c r="I46" s="156">
        <v>0</v>
      </c>
      <c r="J46" s="156">
        <v>-23935.41</v>
      </c>
    </row>
    <row r="47" spans="1:10">
      <c r="A47" s="146">
        <v>40451</v>
      </c>
      <c r="B47" s="154" t="s">
        <v>147</v>
      </c>
      <c r="C47" s="154" t="s">
        <v>187</v>
      </c>
      <c r="D47" s="156">
        <v>2471834.23</v>
      </c>
      <c r="E47" s="154" t="s">
        <v>183</v>
      </c>
      <c r="F47" s="156">
        <v>2484407.35</v>
      </c>
      <c r="G47" s="156">
        <v>12255.95</v>
      </c>
      <c r="H47" s="156">
        <v>138.94999999999999</v>
      </c>
      <c r="I47" s="156">
        <v>0</v>
      </c>
      <c r="J47" s="156">
        <v>-24968.02</v>
      </c>
    </row>
    <row r="48" spans="1:10">
      <c r="A48" s="146">
        <v>40482</v>
      </c>
      <c r="B48" s="154" t="s">
        <v>147</v>
      </c>
      <c r="C48" s="154" t="s">
        <v>187</v>
      </c>
      <c r="D48" s="156">
        <v>2245568.3199999998</v>
      </c>
      <c r="E48" s="154" t="s">
        <v>183</v>
      </c>
      <c r="F48" s="156">
        <v>2269936.08</v>
      </c>
      <c r="G48" s="156">
        <v>8468.5499999999993</v>
      </c>
      <c r="H48" s="156">
        <v>-10153.790000000001</v>
      </c>
      <c r="I48" s="156">
        <v>0</v>
      </c>
      <c r="J48" s="156">
        <v>-22682.52</v>
      </c>
    </row>
    <row r="49" spans="1:10">
      <c r="A49" s="146">
        <v>40512</v>
      </c>
      <c r="B49" s="154" t="s">
        <v>147</v>
      </c>
      <c r="C49" s="154" t="s">
        <v>187</v>
      </c>
      <c r="D49" s="156">
        <v>2216789.61</v>
      </c>
      <c r="E49" s="154" t="s">
        <v>183</v>
      </c>
      <c r="F49" s="156">
        <v>2217441.0099999998</v>
      </c>
      <c r="G49" s="156">
        <v>16152.94</v>
      </c>
      <c r="H49" s="156">
        <v>5587.48</v>
      </c>
      <c r="I49" s="156">
        <v>0</v>
      </c>
      <c r="J49" s="156">
        <v>-22391.82</v>
      </c>
    </row>
    <row r="50" spans="1:10">
      <c r="A50" s="146">
        <v>40543</v>
      </c>
      <c r="B50" s="154" t="s">
        <v>147</v>
      </c>
      <c r="C50" s="154" t="s">
        <v>187</v>
      </c>
      <c r="D50" s="156">
        <v>2177437.12</v>
      </c>
      <c r="E50" s="154" t="s">
        <v>183</v>
      </c>
      <c r="F50" s="156">
        <v>2185941.4900000002</v>
      </c>
      <c r="G50" s="156">
        <v>11227.4</v>
      </c>
      <c r="H50" s="156">
        <v>2262.5500000000002</v>
      </c>
      <c r="I50" s="156">
        <v>0</v>
      </c>
      <c r="J50" s="156">
        <v>-21994.32</v>
      </c>
    </row>
    <row r="51" spans="1:10">
      <c r="A51" s="146">
        <v>40574</v>
      </c>
      <c r="B51" s="154" t="s">
        <v>147</v>
      </c>
      <c r="C51" s="154" t="s">
        <v>187</v>
      </c>
      <c r="D51" s="156">
        <v>2769174.18</v>
      </c>
      <c r="E51" s="154" t="s">
        <v>183</v>
      </c>
      <c r="F51" s="156">
        <v>2799050.83</v>
      </c>
      <c r="G51" s="156">
        <v>16393.46</v>
      </c>
      <c r="H51" s="156">
        <v>-4785.4799999999996</v>
      </c>
      <c r="I51" s="156">
        <v>-13513.18</v>
      </c>
      <c r="J51" s="156">
        <v>-27971.45</v>
      </c>
    </row>
    <row r="52" spans="1:10">
      <c r="A52" s="146">
        <v>40602</v>
      </c>
      <c r="B52" s="154" t="s">
        <v>147</v>
      </c>
      <c r="C52" s="154" t="s">
        <v>187</v>
      </c>
      <c r="D52" s="156">
        <v>2103266.89</v>
      </c>
      <c r="E52" s="154" t="s">
        <v>183</v>
      </c>
      <c r="F52" s="156">
        <v>2104729.91</v>
      </c>
      <c r="G52" s="156">
        <v>23261.200000000001</v>
      </c>
      <c r="H52" s="156">
        <v>-144.52000000000001</v>
      </c>
      <c r="I52" s="156">
        <v>-3334.58</v>
      </c>
      <c r="J52" s="156">
        <v>-21245.119999999999</v>
      </c>
    </row>
    <row r="53" spans="1:10">
      <c r="A53" s="146">
        <v>40633</v>
      </c>
      <c r="B53" s="154" t="s">
        <v>147</v>
      </c>
      <c r="C53" s="154" t="s">
        <v>187</v>
      </c>
      <c r="D53" s="156">
        <v>2238052.2200000002</v>
      </c>
      <c r="E53" s="154" t="s">
        <v>183</v>
      </c>
      <c r="F53" s="156">
        <v>2239849.94</v>
      </c>
      <c r="G53" s="156">
        <v>18329.63</v>
      </c>
      <c r="H53" s="156">
        <v>2479.2399999999998</v>
      </c>
      <c r="I53" s="156">
        <v>0</v>
      </c>
      <c r="J53" s="156">
        <v>-22606.59</v>
      </c>
    </row>
    <row r="54" spans="1:10">
      <c r="A54" s="146">
        <v>40663</v>
      </c>
      <c r="B54" s="154" t="s">
        <v>147</v>
      </c>
      <c r="C54" s="154" t="s">
        <v>187</v>
      </c>
      <c r="D54" s="156">
        <v>2374900.3199999998</v>
      </c>
      <c r="E54" s="154" t="s">
        <v>183</v>
      </c>
      <c r="F54" s="156">
        <v>2387743.71</v>
      </c>
      <c r="G54" s="156">
        <v>16339.52</v>
      </c>
      <c r="H54" s="156">
        <v>2243.37</v>
      </c>
      <c r="I54" s="156">
        <v>-7437.39</v>
      </c>
      <c r="J54" s="156">
        <v>-23988.89</v>
      </c>
    </row>
    <row r="55" spans="1:10">
      <c r="A55" s="146">
        <v>40694</v>
      </c>
      <c r="B55" s="154" t="s">
        <v>147</v>
      </c>
      <c r="C55" s="154" t="s">
        <v>187</v>
      </c>
      <c r="D55" s="156">
        <v>2342579.6800000002</v>
      </c>
      <c r="E55" s="154" t="s">
        <v>183</v>
      </c>
      <c r="F55" s="156">
        <v>2347412.2000000002</v>
      </c>
      <c r="G55" s="156">
        <v>34269.410000000003</v>
      </c>
      <c r="H55" s="156">
        <v>-9211.15</v>
      </c>
      <c r="I55" s="156">
        <v>-6228.36</v>
      </c>
      <c r="J55" s="156">
        <v>-23662.42</v>
      </c>
    </row>
    <row r="56" spans="1:10">
      <c r="A56" s="146">
        <v>40724</v>
      </c>
      <c r="B56" s="154" t="s">
        <v>147</v>
      </c>
      <c r="C56" s="154" t="s">
        <v>187</v>
      </c>
      <c r="D56" s="156">
        <v>2387487.3199999998</v>
      </c>
      <c r="E56" s="154" t="s">
        <v>183</v>
      </c>
      <c r="F56" s="156">
        <v>2417832.02</v>
      </c>
      <c r="G56" s="156">
        <v>29503.360000000001</v>
      </c>
      <c r="H56" s="156">
        <v>-33324.51</v>
      </c>
      <c r="I56" s="156">
        <v>-2407.5100000000002</v>
      </c>
      <c r="J56" s="156">
        <v>-24116.04</v>
      </c>
    </row>
    <row r="57" spans="1:10">
      <c r="A57" s="146">
        <v>40755</v>
      </c>
      <c r="B57" s="154" t="s">
        <v>147</v>
      </c>
      <c r="C57" s="154" t="s">
        <v>187</v>
      </c>
      <c r="D57" s="156">
        <v>2481424.91</v>
      </c>
      <c r="E57" s="154" t="s">
        <v>183</v>
      </c>
      <c r="F57" s="156">
        <v>2484550.2000000002</v>
      </c>
      <c r="G57" s="156">
        <v>25262.6</v>
      </c>
      <c r="H57" s="156">
        <v>-2114.33</v>
      </c>
      <c r="I57" s="156">
        <v>-1208.67</v>
      </c>
      <c r="J57" s="156">
        <v>-25064.89</v>
      </c>
    </row>
    <row r="58" spans="1:10">
      <c r="A58" s="146">
        <v>40786</v>
      </c>
      <c r="B58" s="154" t="s">
        <v>147</v>
      </c>
      <c r="C58" s="154" t="s">
        <v>187</v>
      </c>
      <c r="D58" s="156">
        <v>2590250.5099999998</v>
      </c>
      <c r="E58" s="154" t="s">
        <v>183</v>
      </c>
      <c r="F58" s="156">
        <v>2611305.06</v>
      </c>
      <c r="G58" s="156">
        <v>30569.74</v>
      </c>
      <c r="H58" s="156">
        <v>-21625.43</v>
      </c>
      <c r="I58" s="156">
        <v>-3834.71</v>
      </c>
      <c r="J58" s="156">
        <v>-26164.15</v>
      </c>
    </row>
    <row r="59" spans="1:10">
      <c r="A59" s="146">
        <v>40816</v>
      </c>
      <c r="B59" s="154" t="s">
        <v>147</v>
      </c>
      <c r="C59" s="154" t="s">
        <v>187</v>
      </c>
      <c r="D59" s="156">
        <v>2554349.2999999998</v>
      </c>
      <c r="E59" s="154" t="s">
        <v>183</v>
      </c>
      <c r="F59" s="156">
        <v>2534604.09</v>
      </c>
      <c r="G59" s="156">
        <v>21153.85</v>
      </c>
      <c r="H59" s="156">
        <v>24392.87</v>
      </c>
      <c r="I59" s="156">
        <v>0</v>
      </c>
      <c r="J59" s="156">
        <v>-25801.51</v>
      </c>
    </row>
    <row r="60" spans="1:10">
      <c r="A60" s="146">
        <v>40847</v>
      </c>
      <c r="B60" s="154" t="s">
        <v>147</v>
      </c>
      <c r="C60" s="154" t="s">
        <v>187</v>
      </c>
      <c r="D60" s="156">
        <v>2473971.25</v>
      </c>
      <c r="E60" s="154" t="s">
        <v>183</v>
      </c>
      <c r="F60" s="156">
        <v>2481908.44</v>
      </c>
      <c r="G60" s="156">
        <v>13611.18</v>
      </c>
      <c r="H60" s="156">
        <v>8524.3799999999992</v>
      </c>
      <c r="I60" s="156">
        <v>-5083.1400000000003</v>
      </c>
      <c r="J60" s="156">
        <v>-24989.61</v>
      </c>
    </row>
    <row r="61" spans="1:10">
      <c r="A61" s="146">
        <v>40877</v>
      </c>
      <c r="B61" s="154" t="s">
        <v>147</v>
      </c>
      <c r="C61" s="154" t="s">
        <v>187</v>
      </c>
      <c r="D61" s="156">
        <v>2329529.67</v>
      </c>
      <c r="E61" s="154" t="s">
        <v>183</v>
      </c>
      <c r="F61" s="156">
        <v>2286377.1800000002</v>
      </c>
      <c r="G61" s="156">
        <v>77719.7</v>
      </c>
      <c r="H61" s="156">
        <v>1633.29</v>
      </c>
      <c r="I61" s="156">
        <v>-12669.89</v>
      </c>
      <c r="J61" s="156">
        <v>-23530.61</v>
      </c>
    </row>
    <row r="62" spans="1:10">
      <c r="A62" s="146">
        <v>40908</v>
      </c>
      <c r="B62" s="154" t="s">
        <v>147</v>
      </c>
      <c r="C62" s="154" t="s">
        <v>187</v>
      </c>
      <c r="D62" s="156">
        <v>2312919.96</v>
      </c>
      <c r="E62" s="154" t="s">
        <v>183</v>
      </c>
      <c r="F62" s="156">
        <v>2256929.5</v>
      </c>
      <c r="G62" s="156">
        <v>89679.37</v>
      </c>
      <c r="H62" s="156">
        <v>-4857.58</v>
      </c>
      <c r="I62" s="156">
        <v>-5468.51</v>
      </c>
      <c r="J62" s="156">
        <v>-23362.82</v>
      </c>
    </row>
    <row r="63" spans="1:10">
      <c r="A63" s="146">
        <v>40939</v>
      </c>
      <c r="B63" s="154" t="s">
        <v>147</v>
      </c>
      <c r="C63" s="154" t="s">
        <v>187</v>
      </c>
      <c r="D63" s="156">
        <v>3043671.24</v>
      </c>
      <c r="E63" s="154" t="s">
        <v>183</v>
      </c>
      <c r="F63" s="156">
        <v>2934294.05</v>
      </c>
      <c r="G63" s="156">
        <v>141428.04999999999</v>
      </c>
      <c r="H63" s="156">
        <v>6166.21</v>
      </c>
      <c r="I63" s="156">
        <v>-7472.91</v>
      </c>
      <c r="J63" s="156">
        <v>-30744.16</v>
      </c>
    </row>
    <row r="64" spans="1:10">
      <c r="A64" s="146">
        <v>40968</v>
      </c>
      <c r="B64" s="154" t="s">
        <v>147</v>
      </c>
      <c r="C64" s="154" t="s">
        <v>187</v>
      </c>
      <c r="D64" s="156">
        <v>2361500.15</v>
      </c>
      <c r="E64" s="154" t="s">
        <v>183</v>
      </c>
      <c r="F64" s="156">
        <v>2304602.2400000002</v>
      </c>
      <c r="G64" s="156">
        <v>89271.93</v>
      </c>
      <c r="H64" s="156">
        <v>-5129.28</v>
      </c>
      <c r="I64" s="156">
        <v>-3391.2</v>
      </c>
      <c r="J64" s="156">
        <v>-23853.54</v>
      </c>
    </row>
    <row r="65" spans="1:10">
      <c r="A65" s="146">
        <v>40999</v>
      </c>
      <c r="B65" s="154" t="s">
        <v>147</v>
      </c>
      <c r="C65" s="154" t="s">
        <v>187</v>
      </c>
      <c r="D65" s="156">
        <v>2344087.0499999998</v>
      </c>
      <c r="E65" s="154" t="s">
        <v>183</v>
      </c>
      <c r="F65" s="156">
        <v>2344599.69</v>
      </c>
      <c r="G65" s="156">
        <v>32650.27</v>
      </c>
      <c r="H65" s="156">
        <v>-7387.52</v>
      </c>
      <c r="I65" s="156">
        <v>-2097.73</v>
      </c>
      <c r="J65" s="156">
        <v>-23677.66</v>
      </c>
    </row>
    <row r="66" spans="1:10">
      <c r="A66" s="146">
        <v>41029</v>
      </c>
      <c r="B66" s="154" t="s">
        <v>147</v>
      </c>
      <c r="C66" s="154" t="s">
        <v>187</v>
      </c>
      <c r="D66" s="156">
        <v>2577132.7599999998</v>
      </c>
      <c r="E66" s="154" t="s">
        <v>183</v>
      </c>
      <c r="F66" s="156">
        <v>2564015.17</v>
      </c>
      <c r="G66" s="156">
        <v>35726.53</v>
      </c>
      <c r="H66" s="156">
        <v>3882.01</v>
      </c>
      <c r="I66" s="156">
        <v>-459.3</v>
      </c>
      <c r="J66" s="156">
        <v>-26031.65</v>
      </c>
    </row>
    <row r="67" spans="1:10">
      <c r="A67" s="146">
        <v>41060</v>
      </c>
      <c r="B67" s="154" t="s">
        <v>147</v>
      </c>
      <c r="C67" s="154" t="s">
        <v>187</v>
      </c>
      <c r="D67" s="156">
        <v>2287589.98</v>
      </c>
      <c r="E67" s="154" t="s">
        <v>183</v>
      </c>
      <c r="F67" s="156">
        <v>2251750.14</v>
      </c>
      <c r="G67" s="156">
        <v>62777.48</v>
      </c>
      <c r="H67" s="156">
        <v>-81.84</v>
      </c>
      <c r="I67" s="156">
        <v>-3748.83</v>
      </c>
      <c r="J67" s="156">
        <v>-23106.97</v>
      </c>
    </row>
    <row r="68" spans="1:10">
      <c r="A68" s="146">
        <v>41090</v>
      </c>
      <c r="B68" s="154" t="s">
        <v>147</v>
      </c>
      <c r="C68" s="154" t="s">
        <v>187</v>
      </c>
      <c r="D68" s="156">
        <v>2818780.79</v>
      </c>
      <c r="E68" s="154" t="s">
        <v>183</v>
      </c>
      <c r="F68" s="156">
        <v>2805457.17</v>
      </c>
      <c r="G68" s="156">
        <v>41083.67</v>
      </c>
      <c r="H68" s="156">
        <v>2696.82</v>
      </c>
      <c r="I68" s="156">
        <v>-1984.34</v>
      </c>
      <c r="J68" s="156">
        <v>-28472.53</v>
      </c>
    </row>
    <row r="69" spans="1:10">
      <c r="A69" s="146">
        <v>41121</v>
      </c>
      <c r="B69" s="154" t="s">
        <v>147</v>
      </c>
      <c r="C69" s="154" t="s">
        <v>187</v>
      </c>
      <c r="D69" s="156">
        <v>2622218.2000000002</v>
      </c>
      <c r="E69" s="154" t="s">
        <v>183</v>
      </c>
      <c r="F69" s="156">
        <v>2587640.2000000002</v>
      </c>
      <c r="G69" s="156">
        <v>70363</v>
      </c>
      <c r="H69" s="156">
        <v>-4439.47</v>
      </c>
      <c r="I69" s="156">
        <v>-4858.4799999999996</v>
      </c>
      <c r="J69" s="156">
        <v>-26487.05</v>
      </c>
    </row>
    <row r="70" spans="1:10">
      <c r="A70" s="146">
        <v>41152</v>
      </c>
      <c r="B70" s="154" t="s">
        <v>147</v>
      </c>
      <c r="C70" s="154" t="s">
        <v>187</v>
      </c>
      <c r="D70" s="156">
        <v>2615893.36</v>
      </c>
      <c r="E70" s="154" t="s">
        <v>183</v>
      </c>
      <c r="F70" s="156">
        <v>2573004.6800000002</v>
      </c>
      <c r="G70" s="156">
        <v>68936.100000000006</v>
      </c>
      <c r="H70" s="156">
        <v>375.75</v>
      </c>
      <c r="I70" s="156">
        <v>0</v>
      </c>
      <c r="J70" s="156">
        <v>-26423.17</v>
      </c>
    </row>
    <row r="71" spans="1:10">
      <c r="A71" s="146">
        <v>41182</v>
      </c>
      <c r="B71" s="154" t="s">
        <v>147</v>
      </c>
      <c r="C71" s="154" t="s">
        <v>187</v>
      </c>
      <c r="D71" s="156">
        <v>2566787.56</v>
      </c>
      <c r="E71" s="154" t="s">
        <v>183</v>
      </c>
      <c r="F71" s="156">
        <v>2513408.81</v>
      </c>
      <c r="G71" s="156">
        <v>76420.7</v>
      </c>
      <c r="H71" s="156">
        <v>4386.47</v>
      </c>
      <c r="I71" s="156">
        <v>-1501.28</v>
      </c>
      <c r="J71" s="156">
        <v>-25927.14</v>
      </c>
    </row>
    <row r="72" spans="1:10">
      <c r="A72" s="146">
        <v>41213</v>
      </c>
      <c r="B72" s="154" t="s">
        <v>147</v>
      </c>
      <c r="C72" s="154" t="s">
        <v>187</v>
      </c>
      <c r="D72" s="156">
        <v>2503432.2999999998</v>
      </c>
      <c r="E72" s="154" t="s">
        <v>183</v>
      </c>
      <c r="F72" s="156">
        <v>2370174.1</v>
      </c>
      <c r="G72" s="156">
        <v>153807.96</v>
      </c>
      <c r="H72" s="156">
        <v>5777.55</v>
      </c>
      <c r="I72" s="156">
        <v>-1040.1199999999999</v>
      </c>
      <c r="J72" s="156">
        <v>-25287.19</v>
      </c>
    </row>
    <row r="73" spans="1:10">
      <c r="A73" s="146">
        <v>41243</v>
      </c>
      <c r="B73" s="154" t="s">
        <v>147</v>
      </c>
      <c r="C73" s="154" t="s">
        <v>187</v>
      </c>
      <c r="D73" s="156">
        <v>2480637.67</v>
      </c>
      <c r="E73" s="154" t="s">
        <v>183</v>
      </c>
      <c r="F73" s="156">
        <v>2370609.54</v>
      </c>
      <c r="G73" s="156">
        <v>133309.16</v>
      </c>
      <c r="H73" s="156">
        <v>4895.24</v>
      </c>
      <c r="I73" s="156">
        <v>-3119.33</v>
      </c>
      <c r="J73" s="156">
        <v>-25056.94</v>
      </c>
    </row>
    <row r="74" spans="1:10">
      <c r="A74" s="146">
        <v>41274</v>
      </c>
      <c r="B74" s="154" t="s">
        <v>147</v>
      </c>
      <c r="C74" s="154" t="s">
        <v>187</v>
      </c>
      <c r="D74" s="156">
        <v>2554438.56</v>
      </c>
      <c r="E74" s="154" t="s">
        <v>183</v>
      </c>
      <c r="F74" s="156">
        <v>2435094.39</v>
      </c>
      <c r="G74" s="156">
        <v>162903.93</v>
      </c>
      <c r="H74" s="156">
        <v>-17437.07</v>
      </c>
      <c r="I74" s="156">
        <v>-320.27999999999997</v>
      </c>
      <c r="J74" s="156">
        <v>-25802.41</v>
      </c>
    </row>
    <row r="75" spans="1:10">
      <c r="A75" s="146">
        <v>41305</v>
      </c>
      <c r="B75" s="154" t="s">
        <v>147</v>
      </c>
      <c r="C75" s="154" t="s">
        <v>187</v>
      </c>
      <c r="D75" s="156">
        <v>3071304.16</v>
      </c>
      <c r="E75" s="154" t="s">
        <v>183</v>
      </c>
      <c r="F75" s="156">
        <v>2986750.07</v>
      </c>
      <c r="G75" s="156">
        <v>101790.89</v>
      </c>
      <c r="H75" s="156">
        <v>15070.66</v>
      </c>
      <c r="I75" s="156">
        <v>-1284.19</v>
      </c>
      <c r="J75" s="156">
        <v>-31023.27</v>
      </c>
    </row>
    <row r="76" spans="1:10">
      <c r="A76" s="146">
        <v>41333</v>
      </c>
      <c r="B76" s="154" t="s">
        <v>147</v>
      </c>
      <c r="C76" s="154" t="s">
        <v>187</v>
      </c>
      <c r="D76" s="156">
        <v>2268809.2200000002</v>
      </c>
      <c r="E76" s="154" t="s">
        <v>183</v>
      </c>
      <c r="F76" s="156">
        <v>2139268.91</v>
      </c>
      <c r="G76" s="156">
        <v>144485.45000000001</v>
      </c>
      <c r="H76" s="156">
        <v>8504.19</v>
      </c>
      <c r="I76" s="156">
        <v>-532.05999999999995</v>
      </c>
      <c r="J76" s="156">
        <v>-22917.27</v>
      </c>
    </row>
    <row r="77" spans="1:10">
      <c r="A77" s="146">
        <v>41364</v>
      </c>
      <c r="B77" s="154" t="s">
        <v>147</v>
      </c>
      <c r="C77" s="154" t="s">
        <v>187</v>
      </c>
      <c r="D77" s="156">
        <v>2562509.0699999998</v>
      </c>
      <c r="E77" s="154" t="s">
        <v>183</v>
      </c>
      <c r="F77" s="156">
        <v>2506858.71</v>
      </c>
      <c r="G77" s="156">
        <v>100363.17</v>
      </c>
      <c r="H77" s="156">
        <v>-18297.439999999999</v>
      </c>
      <c r="I77" s="156">
        <v>-531.44000000000005</v>
      </c>
      <c r="J77" s="156">
        <v>-25883.93</v>
      </c>
    </row>
    <row r="78" spans="1:10">
      <c r="A78" s="146">
        <v>41394</v>
      </c>
      <c r="B78" s="154" t="s">
        <v>147</v>
      </c>
      <c r="C78" s="154" t="s">
        <v>187</v>
      </c>
      <c r="D78" s="156">
        <v>2424811.4</v>
      </c>
      <c r="E78" s="154" t="s">
        <v>183</v>
      </c>
      <c r="F78" s="156">
        <v>2378984.1800000002</v>
      </c>
      <c r="G78" s="156">
        <v>66697.22</v>
      </c>
      <c r="H78" s="156">
        <v>4213.22</v>
      </c>
      <c r="I78" s="156">
        <v>-590.17999999999995</v>
      </c>
      <c r="J78" s="156">
        <v>-24493.040000000001</v>
      </c>
    </row>
    <row r="79" spans="1:10">
      <c r="A79" s="146">
        <v>41425</v>
      </c>
      <c r="B79" s="154" t="s">
        <v>147</v>
      </c>
      <c r="C79" s="154" t="s">
        <v>187</v>
      </c>
      <c r="D79" s="156">
        <v>2380652.31</v>
      </c>
      <c r="E79" s="154" t="s">
        <v>183</v>
      </c>
      <c r="F79" s="156">
        <v>2346155.17</v>
      </c>
      <c r="G79" s="156">
        <v>64888.34</v>
      </c>
      <c r="H79" s="156">
        <v>-5056.6400000000003</v>
      </c>
      <c r="I79" s="156">
        <v>-1287.56</v>
      </c>
      <c r="J79" s="156">
        <v>-24047</v>
      </c>
    </row>
    <row r="80" spans="1:10">
      <c r="A80" s="146">
        <v>41455</v>
      </c>
      <c r="B80" s="154" t="s">
        <v>147</v>
      </c>
      <c r="C80" s="154" t="s">
        <v>187</v>
      </c>
      <c r="D80" s="156">
        <v>2453119.4300000002</v>
      </c>
      <c r="E80" s="154" t="s">
        <v>183</v>
      </c>
      <c r="F80" s="156">
        <v>2359541.41</v>
      </c>
      <c r="G80" s="156">
        <v>106593.84</v>
      </c>
      <c r="H80" s="156">
        <v>12731.79</v>
      </c>
      <c r="I80" s="156">
        <v>-968.63</v>
      </c>
      <c r="J80" s="156">
        <v>-24778.98</v>
      </c>
    </row>
    <row r="81" spans="1:10">
      <c r="A81" s="146">
        <v>41486</v>
      </c>
      <c r="B81" s="154" t="s">
        <v>147</v>
      </c>
      <c r="C81" s="154" t="s">
        <v>187</v>
      </c>
      <c r="D81" s="156">
        <v>2426392.37</v>
      </c>
      <c r="E81" s="154" t="s">
        <v>183</v>
      </c>
      <c r="F81" s="156">
        <v>2432406.85</v>
      </c>
      <c r="G81" s="156">
        <v>35340.51</v>
      </c>
      <c r="H81" s="156">
        <v>-16845.98</v>
      </c>
      <c r="I81" s="156">
        <v>0</v>
      </c>
      <c r="J81" s="156">
        <v>-24509.01</v>
      </c>
    </row>
    <row r="82" spans="1:10">
      <c r="A82" s="146">
        <v>41517</v>
      </c>
      <c r="B82" s="154" t="s">
        <v>147</v>
      </c>
      <c r="C82" s="154" t="s">
        <v>187</v>
      </c>
      <c r="D82" s="156">
        <v>2510500.27</v>
      </c>
      <c r="E82" s="154" t="s">
        <v>183</v>
      </c>
      <c r="F82" s="156">
        <v>2500159.2599999998</v>
      </c>
      <c r="G82" s="156">
        <v>42297.66</v>
      </c>
      <c r="H82" s="156">
        <v>5360.83</v>
      </c>
      <c r="I82" s="156">
        <v>-11958.89</v>
      </c>
      <c r="J82" s="156">
        <v>-25358.59</v>
      </c>
    </row>
    <row r="83" spans="1:10">
      <c r="A83" s="146">
        <v>41547</v>
      </c>
      <c r="B83" s="154" t="s">
        <v>147</v>
      </c>
      <c r="C83" s="154" t="s">
        <v>187</v>
      </c>
      <c r="D83" s="156">
        <v>2603137.35</v>
      </c>
      <c r="E83" s="154" t="s">
        <v>183</v>
      </c>
      <c r="F83" s="156">
        <v>2572734.4900000002</v>
      </c>
      <c r="G83" s="156">
        <v>56452.2</v>
      </c>
      <c r="H83" s="156">
        <v>2300.23</v>
      </c>
      <c r="I83" s="156">
        <v>-2055.25</v>
      </c>
      <c r="J83" s="156">
        <v>-26294.32</v>
      </c>
    </row>
    <row r="84" spans="1:10">
      <c r="A84" s="146">
        <v>41578</v>
      </c>
      <c r="B84" s="154" t="s">
        <v>147</v>
      </c>
      <c r="C84" s="154" t="s">
        <v>187</v>
      </c>
      <c r="D84" s="156">
        <v>2492507.3199999998</v>
      </c>
      <c r="E84" s="154" t="s">
        <v>183</v>
      </c>
      <c r="F84" s="156">
        <v>2451610.19</v>
      </c>
      <c r="G84" s="156">
        <v>62411.75</v>
      </c>
      <c r="H84" s="156">
        <v>3662.22</v>
      </c>
      <c r="I84" s="156">
        <v>0</v>
      </c>
      <c r="J84" s="156">
        <v>-25176.84</v>
      </c>
    </row>
    <row r="85" spans="1:10">
      <c r="A85" s="146">
        <v>41608</v>
      </c>
      <c r="B85" s="154" t="s">
        <v>147</v>
      </c>
      <c r="C85" s="154" t="s">
        <v>187</v>
      </c>
      <c r="D85" s="156">
        <v>2427594.29</v>
      </c>
      <c r="E85" s="154" t="s">
        <v>183</v>
      </c>
      <c r="F85" s="156">
        <v>2429556.0299999998</v>
      </c>
      <c r="G85" s="156">
        <v>25437.77</v>
      </c>
      <c r="H85" s="156">
        <v>-948.68</v>
      </c>
      <c r="I85" s="156">
        <v>-1929.68</v>
      </c>
      <c r="J85" s="156">
        <v>-24521.15</v>
      </c>
    </row>
    <row r="86" spans="1:10">
      <c r="A86" s="146">
        <v>41639</v>
      </c>
      <c r="B86" s="154" t="s">
        <v>147</v>
      </c>
      <c r="C86" s="154" t="s">
        <v>187</v>
      </c>
      <c r="D86" s="156">
        <v>2595483.2799999998</v>
      </c>
      <c r="E86" s="154" t="s">
        <v>183</v>
      </c>
      <c r="F86" s="156">
        <v>2582616.7799999998</v>
      </c>
      <c r="G86" s="156">
        <v>34582.65</v>
      </c>
      <c r="H86" s="156">
        <v>4681.8999999999996</v>
      </c>
      <c r="I86" s="156">
        <v>-181.05</v>
      </c>
      <c r="J86" s="156">
        <v>-26217</v>
      </c>
    </row>
    <row r="87" spans="1:10">
      <c r="A87" s="146">
        <v>41670</v>
      </c>
      <c r="B87" s="154" t="s">
        <v>147</v>
      </c>
      <c r="C87" s="154" t="s">
        <v>187</v>
      </c>
      <c r="D87" s="156">
        <v>3175047.89</v>
      </c>
      <c r="E87" s="154" t="s">
        <v>183</v>
      </c>
      <c r="F87" s="156">
        <v>3150528.23</v>
      </c>
      <c r="G87" s="156">
        <v>57203.42</v>
      </c>
      <c r="H87" s="156">
        <v>597.98</v>
      </c>
      <c r="I87" s="156">
        <v>-1210.55</v>
      </c>
      <c r="J87" s="156">
        <v>-32071.19</v>
      </c>
    </row>
    <row r="88" spans="1:10">
      <c r="A88" s="146">
        <v>41698</v>
      </c>
      <c r="B88" s="154" t="s">
        <v>147</v>
      </c>
      <c r="C88" s="154" t="s">
        <v>187</v>
      </c>
      <c r="D88" s="156">
        <v>2320261.73</v>
      </c>
      <c r="E88" s="154" t="s">
        <v>183</v>
      </c>
      <c r="F88" s="156">
        <v>2302258.5</v>
      </c>
      <c r="G88" s="156">
        <v>40863.89</v>
      </c>
      <c r="H88" s="156">
        <v>576.32000000000005</v>
      </c>
      <c r="I88" s="156">
        <v>0</v>
      </c>
      <c r="J88" s="156">
        <v>-23436.98</v>
      </c>
    </row>
    <row r="89" spans="1:10">
      <c r="A89" s="146">
        <v>41729</v>
      </c>
      <c r="B89" s="154" t="s">
        <v>147</v>
      </c>
      <c r="C89" s="154" t="s">
        <v>187</v>
      </c>
      <c r="D89" s="156">
        <v>2349628.4900000002</v>
      </c>
      <c r="E89" s="154" t="s">
        <v>183</v>
      </c>
      <c r="F89" s="156">
        <v>2323323.73</v>
      </c>
      <c r="G89" s="156">
        <v>46698.27</v>
      </c>
      <c r="H89" s="156">
        <v>4493.07</v>
      </c>
      <c r="I89" s="156">
        <v>-1152.97</v>
      </c>
      <c r="J89" s="156">
        <v>-23733.61</v>
      </c>
    </row>
    <row r="90" spans="1:10">
      <c r="A90" s="146">
        <v>41759</v>
      </c>
      <c r="B90" s="154" t="s">
        <v>147</v>
      </c>
      <c r="C90" s="154" t="s">
        <v>187</v>
      </c>
      <c r="D90" s="156">
        <v>2625526.12</v>
      </c>
      <c r="E90" s="154" t="s">
        <v>183</v>
      </c>
      <c r="F90" s="156">
        <v>2573667.2799999998</v>
      </c>
      <c r="G90" s="156">
        <v>77787.95</v>
      </c>
      <c r="H90" s="156">
        <v>1632.85</v>
      </c>
      <c r="I90" s="156">
        <v>-1041.49</v>
      </c>
      <c r="J90" s="156">
        <v>-26520.47</v>
      </c>
    </row>
    <row r="91" spans="1:10">
      <c r="A91" s="146">
        <v>41790</v>
      </c>
      <c r="B91" s="154" t="s">
        <v>147</v>
      </c>
      <c r="C91" s="154" t="s">
        <v>187</v>
      </c>
      <c r="D91" s="156">
        <v>2600518.0299999998</v>
      </c>
      <c r="E91" s="154" t="s">
        <v>183</v>
      </c>
      <c r="F91" s="156">
        <v>2571061.92</v>
      </c>
      <c r="G91" s="156">
        <v>56181.51</v>
      </c>
      <c r="H91" s="156">
        <v>489.03</v>
      </c>
      <c r="I91" s="156">
        <v>-946.56</v>
      </c>
      <c r="J91" s="156">
        <v>-26267.87</v>
      </c>
    </row>
    <row r="92" spans="1:10">
      <c r="A92" s="146">
        <v>41820</v>
      </c>
      <c r="B92" s="154" t="s">
        <v>147</v>
      </c>
      <c r="C92" s="154" t="s">
        <v>187</v>
      </c>
      <c r="D92" s="156">
        <v>2697268.61</v>
      </c>
      <c r="E92" s="154" t="s">
        <v>183</v>
      </c>
      <c r="F92" s="156">
        <v>2719691.96</v>
      </c>
      <c r="G92" s="156">
        <v>33438.21</v>
      </c>
      <c r="H92" s="156">
        <v>-27063.87</v>
      </c>
      <c r="I92" s="156">
        <v>-1552.55</v>
      </c>
      <c r="J92" s="156">
        <v>-27245.14</v>
      </c>
    </row>
    <row r="93" spans="1:10">
      <c r="A93" s="146">
        <v>41851</v>
      </c>
      <c r="B93" s="154" t="s">
        <v>147</v>
      </c>
      <c r="C93" s="154" t="s">
        <v>187</v>
      </c>
      <c r="D93" s="156">
        <v>2719034.95</v>
      </c>
      <c r="E93" s="154" t="s">
        <v>183</v>
      </c>
      <c r="F93" s="156">
        <v>2718131.33</v>
      </c>
      <c r="G93" s="156">
        <v>25021.31</v>
      </c>
      <c r="H93" s="156">
        <v>5764.9</v>
      </c>
      <c r="I93" s="156">
        <v>-2417.58</v>
      </c>
      <c r="J93" s="156">
        <v>-27465.01</v>
      </c>
    </row>
    <row r="94" spans="1:10">
      <c r="A94" s="146">
        <v>41882</v>
      </c>
      <c r="B94" s="154" t="s">
        <v>147</v>
      </c>
      <c r="C94" s="154" t="s">
        <v>187</v>
      </c>
      <c r="D94" s="156">
        <v>2780055.59</v>
      </c>
      <c r="E94" s="154" t="s">
        <v>183</v>
      </c>
      <c r="F94" s="156">
        <v>2785163.29</v>
      </c>
      <c r="G94" s="156">
        <v>23450.880000000001</v>
      </c>
      <c r="H94" s="156">
        <v>2.14</v>
      </c>
      <c r="I94" s="156">
        <v>-479.35</v>
      </c>
      <c r="J94" s="156">
        <v>-28081.37</v>
      </c>
    </row>
    <row r="95" spans="1:10">
      <c r="A95" s="146">
        <v>41912</v>
      </c>
      <c r="B95" s="154" t="s">
        <v>147</v>
      </c>
      <c r="C95" s="154" t="s">
        <v>187</v>
      </c>
      <c r="D95" s="156">
        <v>2681847.0299999998</v>
      </c>
      <c r="E95" s="154" t="s">
        <v>183</v>
      </c>
      <c r="F95" s="156">
        <v>2673436.8199999998</v>
      </c>
      <c r="G95" s="156">
        <v>34368.49</v>
      </c>
      <c r="H95" s="156">
        <v>2078.2600000000002</v>
      </c>
      <c r="I95" s="156">
        <v>-947.17</v>
      </c>
      <c r="J95" s="156">
        <v>-27089.37</v>
      </c>
    </row>
    <row r="96" spans="1:10">
      <c r="A96" s="146">
        <v>41943</v>
      </c>
      <c r="B96" s="154" t="s">
        <v>147</v>
      </c>
      <c r="C96" s="154" t="s">
        <v>187</v>
      </c>
      <c r="D96" s="156">
        <v>2703872.71</v>
      </c>
      <c r="E96" s="154" t="s">
        <v>183</v>
      </c>
      <c r="F96" s="156">
        <v>2697562.84</v>
      </c>
      <c r="G96" s="156">
        <v>29807.82</v>
      </c>
      <c r="H96" s="156">
        <v>5104.66</v>
      </c>
      <c r="I96" s="156">
        <v>-1290.77</v>
      </c>
      <c r="J96" s="156">
        <v>-27311.84</v>
      </c>
    </row>
    <row r="97" spans="1:10">
      <c r="A97" s="146">
        <v>41973</v>
      </c>
      <c r="B97" s="154" t="s">
        <v>147</v>
      </c>
      <c r="C97" s="154" t="s">
        <v>187</v>
      </c>
      <c r="D97" s="156">
        <v>2572028.09</v>
      </c>
      <c r="E97" s="154" t="s">
        <v>183</v>
      </c>
      <c r="F97" s="156">
        <v>2574322.11</v>
      </c>
      <c r="G97" s="156">
        <v>22320.77</v>
      </c>
      <c r="H97" s="156">
        <v>1365.29</v>
      </c>
      <c r="I97" s="156">
        <v>0</v>
      </c>
      <c r="J97" s="156">
        <v>-25980.080000000002</v>
      </c>
    </row>
    <row r="98" spans="1:10">
      <c r="A98" s="146">
        <v>42004</v>
      </c>
      <c r="B98" s="154" t="s">
        <v>147</v>
      </c>
      <c r="C98" s="154" t="s">
        <v>187</v>
      </c>
      <c r="D98" s="156">
        <v>2826333.66</v>
      </c>
      <c r="E98" s="154" t="s">
        <v>183</v>
      </c>
      <c r="F98" s="156">
        <v>2826977.4</v>
      </c>
      <c r="G98" s="156">
        <v>26272.880000000001</v>
      </c>
      <c r="H98" s="156">
        <v>2248.9899999999998</v>
      </c>
      <c r="I98" s="156">
        <v>-616.78</v>
      </c>
      <c r="J98" s="156">
        <v>-28548.83</v>
      </c>
    </row>
    <row r="99" spans="1:10">
      <c r="A99" s="146">
        <v>42035</v>
      </c>
      <c r="B99" s="154" t="s">
        <v>147</v>
      </c>
      <c r="C99" s="154" t="s">
        <v>187</v>
      </c>
      <c r="D99" s="156">
        <v>3572516.56</v>
      </c>
      <c r="E99" s="154" t="s">
        <v>183</v>
      </c>
      <c r="F99" s="156">
        <v>3538115.37</v>
      </c>
      <c r="G99" s="156">
        <v>68444.42</v>
      </c>
      <c r="H99" s="156">
        <v>4823.04</v>
      </c>
      <c r="I99" s="156">
        <v>-2780.24</v>
      </c>
      <c r="J99" s="156">
        <v>-36086.03</v>
      </c>
    </row>
    <row r="100" spans="1:10">
      <c r="A100" s="146">
        <v>42063</v>
      </c>
      <c r="B100" s="154" t="s">
        <v>147</v>
      </c>
      <c r="C100" s="154" t="s">
        <v>187</v>
      </c>
      <c r="D100" s="156">
        <v>2577937.2999999998</v>
      </c>
      <c r="E100" s="154" t="s">
        <v>183</v>
      </c>
      <c r="F100" s="156">
        <v>2566151.09</v>
      </c>
      <c r="G100" s="156">
        <v>37556.58</v>
      </c>
      <c r="H100" s="156">
        <v>1299.3599999999999</v>
      </c>
      <c r="I100" s="156">
        <v>-1029.95</v>
      </c>
      <c r="J100" s="156">
        <v>-26039.78</v>
      </c>
    </row>
    <row r="101" spans="1:10">
      <c r="A101" s="146">
        <v>42094</v>
      </c>
      <c r="B101" s="154" t="s">
        <v>147</v>
      </c>
      <c r="C101" s="154" t="s">
        <v>187</v>
      </c>
      <c r="D101" s="156">
        <v>2526325.09</v>
      </c>
      <c r="E101" s="154" t="s">
        <v>183</v>
      </c>
      <c r="F101" s="156">
        <v>2459357.39</v>
      </c>
      <c r="G101" s="156">
        <v>27005.83</v>
      </c>
      <c r="H101" s="156">
        <v>66284.47</v>
      </c>
      <c r="I101" s="156">
        <v>-804.16</v>
      </c>
      <c r="J101" s="156">
        <v>-25518.44</v>
      </c>
    </row>
    <row r="102" spans="1:10">
      <c r="A102" s="146">
        <v>42124</v>
      </c>
      <c r="B102" s="154" t="s">
        <v>147</v>
      </c>
      <c r="C102" s="154" t="s">
        <v>187</v>
      </c>
      <c r="D102" s="156">
        <v>2674820.9900000002</v>
      </c>
      <c r="E102" s="154" t="s">
        <v>183</v>
      </c>
      <c r="F102" s="156">
        <v>2673813.5299999998</v>
      </c>
      <c r="G102" s="156">
        <v>26356.06</v>
      </c>
      <c r="H102" s="156">
        <v>3551.72</v>
      </c>
      <c r="I102" s="156">
        <v>-1881.92</v>
      </c>
      <c r="J102" s="156">
        <v>-27018.400000000001</v>
      </c>
    </row>
    <row r="103" spans="1:10">
      <c r="A103" s="146">
        <v>42155</v>
      </c>
      <c r="B103" s="154" t="s">
        <v>147</v>
      </c>
      <c r="C103" s="154" t="s">
        <v>187</v>
      </c>
      <c r="D103" s="156">
        <v>2856713.73</v>
      </c>
      <c r="E103" s="154" t="s">
        <v>183</v>
      </c>
      <c r="F103" s="156">
        <v>2894146.75</v>
      </c>
      <c r="G103" s="156">
        <v>19415.3</v>
      </c>
      <c r="H103" s="156">
        <v>-27546.01</v>
      </c>
      <c r="I103" s="156">
        <v>-446.61</v>
      </c>
      <c r="J103" s="156">
        <v>-28855.7</v>
      </c>
    </row>
    <row r="104" spans="1:10">
      <c r="A104" s="146">
        <v>42185</v>
      </c>
      <c r="B104" s="154" t="s">
        <v>147</v>
      </c>
      <c r="C104" s="154" t="s">
        <v>187</v>
      </c>
      <c r="D104" s="156">
        <v>2859677.62</v>
      </c>
      <c r="E104" s="154" t="s">
        <v>183</v>
      </c>
      <c r="F104" s="156">
        <v>2838242.22</v>
      </c>
      <c r="G104" s="156">
        <v>47293.3</v>
      </c>
      <c r="H104" s="156">
        <v>3507.4</v>
      </c>
      <c r="I104" s="156">
        <v>-479.67</v>
      </c>
      <c r="J104" s="156">
        <v>-28885.63</v>
      </c>
    </row>
    <row r="105" spans="1:10">
      <c r="A105" s="146">
        <v>42216</v>
      </c>
      <c r="B105" s="154" t="s">
        <v>147</v>
      </c>
      <c r="C105" s="154" t="s">
        <v>187</v>
      </c>
      <c r="D105" s="156">
        <v>2933967.84</v>
      </c>
      <c r="E105" s="154" t="s">
        <v>183</v>
      </c>
      <c r="F105" s="156">
        <v>2939365.43</v>
      </c>
      <c r="G105" s="156">
        <v>22984.25</v>
      </c>
      <c r="H105" s="156">
        <v>3362.19</v>
      </c>
      <c r="I105" s="156">
        <v>-2107.9899999999998</v>
      </c>
      <c r="J105" s="156">
        <v>-29636.04</v>
      </c>
    </row>
    <row r="106" spans="1:10">
      <c r="A106" s="146">
        <v>42247</v>
      </c>
      <c r="B106" s="154" t="s">
        <v>147</v>
      </c>
      <c r="C106" s="154" t="s">
        <v>187</v>
      </c>
      <c r="D106" s="156">
        <v>2950045.25</v>
      </c>
      <c r="E106" s="154" t="s">
        <v>183</v>
      </c>
      <c r="F106" s="156">
        <v>2941018.77</v>
      </c>
      <c r="G106" s="156">
        <v>36687.370000000003</v>
      </c>
      <c r="H106" s="156">
        <v>2495.0300000000002</v>
      </c>
      <c r="I106" s="156">
        <v>-357.48</v>
      </c>
      <c r="J106" s="156">
        <v>-29798.44</v>
      </c>
    </row>
    <row r="107" spans="1:10">
      <c r="A107" s="146">
        <v>42277</v>
      </c>
      <c r="B107" s="154" t="s">
        <v>147</v>
      </c>
      <c r="C107" s="154" t="s">
        <v>187</v>
      </c>
      <c r="D107" s="156">
        <v>2865073.43</v>
      </c>
      <c r="E107" s="154" t="s">
        <v>183</v>
      </c>
      <c r="F107" s="156">
        <v>2861189.79</v>
      </c>
      <c r="G107" s="156">
        <v>30898.86</v>
      </c>
      <c r="H107" s="156">
        <v>2411.3200000000002</v>
      </c>
      <c r="I107" s="156">
        <v>-486.4</v>
      </c>
      <c r="J107" s="156">
        <v>-28940.14</v>
      </c>
    </row>
    <row r="108" spans="1:10">
      <c r="A108" s="146">
        <v>42308</v>
      </c>
      <c r="B108" s="154" t="s">
        <v>147</v>
      </c>
      <c r="C108" s="154" t="s">
        <v>187</v>
      </c>
      <c r="D108" s="156">
        <v>2753876.81</v>
      </c>
      <c r="E108" s="154" t="s">
        <v>183</v>
      </c>
      <c r="F108" s="156">
        <v>2716584.28</v>
      </c>
      <c r="G108" s="156">
        <v>63771.53</v>
      </c>
      <c r="H108" s="156">
        <v>1942.05</v>
      </c>
      <c r="I108" s="156">
        <v>-604.12</v>
      </c>
      <c r="J108" s="156">
        <v>-27816.93</v>
      </c>
    </row>
    <row r="109" spans="1:10">
      <c r="A109" s="146">
        <v>42338</v>
      </c>
      <c r="B109" s="154" t="s">
        <v>147</v>
      </c>
      <c r="C109" s="154" t="s">
        <v>187</v>
      </c>
      <c r="D109" s="156">
        <v>2731254.53</v>
      </c>
      <c r="E109" s="154" t="s">
        <v>183</v>
      </c>
      <c r="F109" s="156">
        <v>2716386.22</v>
      </c>
      <c r="G109" s="156">
        <v>57095.49</v>
      </c>
      <c r="H109" s="156">
        <v>-14389.35</v>
      </c>
      <c r="I109" s="156">
        <v>-249.4</v>
      </c>
      <c r="J109" s="156">
        <v>-27588.43</v>
      </c>
    </row>
    <row r="110" spans="1:10">
      <c r="A110" s="146">
        <v>42369</v>
      </c>
      <c r="B110" s="154" t="s">
        <v>147</v>
      </c>
      <c r="C110" s="154" t="s">
        <v>187</v>
      </c>
      <c r="D110" s="156">
        <v>2915085.57</v>
      </c>
      <c r="E110" s="154" t="s">
        <v>183</v>
      </c>
      <c r="F110" s="156">
        <v>2913950.07</v>
      </c>
      <c r="G110" s="156">
        <v>35533.480000000003</v>
      </c>
      <c r="H110" s="156">
        <v>-4952.67</v>
      </c>
      <c r="I110" s="156">
        <v>0</v>
      </c>
      <c r="J110" s="156">
        <v>-29445.31</v>
      </c>
    </row>
    <row r="111" spans="1:10">
      <c r="A111" s="146">
        <v>42400</v>
      </c>
      <c r="B111" s="154" t="s">
        <v>147</v>
      </c>
      <c r="C111" s="154" t="s">
        <v>187</v>
      </c>
      <c r="D111" s="156">
        <v>3595268.96</v>
      </c>
      <c r="E111" s="154" t="s">
        <v>183</v>
      </c>
      <c r="F111" s="156">
        <v>3601490.63</v>
      </c>
      <c r="G111" s="156">
        <v>32936.269999999997</v>
      </c>
      <c r="H111" s="156">
        <v>567.53</v>
      </c>
      <c r="I111" s="156">
        <v>-3409.62</v>
      </c>
      <c r="J111" s="156">
        <v>-36315.85</v>
      </c>
    </row>
    <row r="112" spans="1:10">
      <c r="A112" s="146">
        <v>42429</v>
      </c>
      <c r="B112" s="154" t="s">
        <v>147</v>
      </c>
      <c r="C112" s="154" t="s">
        <v>187</v>
      </c>
      <c r="D112" s="156">
        <v>2553676.91</v>
      </c>
      <c r="E112" s="154" t="s">
        <v>183</v>
      </c>
      <c r="F112" s="156">
        <v>2557885.02</v>
      </c>
      <c r="G112" s="156">
        <v>20398.48</v>
      </c>
      <c r="H112" s="156">
        <v>1756.15</v>
      </c>
      <c r="I112" s="156">
        <v>-568.03</v>
      </c>
      <c r="J112" s="156">
        <v>-25794.71</v>
      </c>
    </row>
    <row r="113" spans="1:10">
      <c r="A113" s="146">
        <v>42460</v>
      </c>
      <c r="B113" s="154" t="s">
        <v>147</v>
      </c>
      <c r="C113" s="154" t="s">
        <v>187</v>
      </c>
      <c r="D113" s="156">
        <v>2597757.25</v>
      </c>
      <c r="E113" s="154" t="s">
        <v>183</v>
      </c>
      <c r="F113" s="156">
        <v>2594295.64</v>
      </c>
      <c r="G113" s="156">
        <v>31985.89</v>
      </c>
      <c r="H113" s="156">
        <v>-2061.7600000000002</v>
      </c>
      <c r="I113" s="156">
        <v>-222.54</v>
      </c>
      <c r="J113" s="156">
        <v>-26239.98</v>
      </c>
    </row>
    <row r="114" spans="1:10">
      <c r="A114" s="146">
        <v>42490</v>
      </c>
      <c r="B114" s="154" t="s">
        <v>147</v>
      </c>
      <c r="C114" s="154" t="s">
        <v>187</v>
      </c>
      <c r="D114" s="156">
        <v>3004516.46</v>
      </c>
      <c r="E114" s="154" t="s">
        <v>183</v>
      </c>
      <c r="F114" s="156">
        <v>3000738.1</v>
      </c>
      <c r="G114" s="156">
        <v>39273.69</v>
      </c>
      <c r="H114" s="156">
        <v>-4917.13</v>
      </c>
      <c r="I114" s="156">
        <v>-229.54</v>
      </c>
      <c r="J114" s="156">
        <v>-30348.66</v>
      </c>
    </row>
    <row r="115" spans="1:10">
      <c r="A115" s="146">
        <v>42521</v>
      </c>
      <c r="B115" s="154" t="s">
        <v>147</v>
      </c>
      <c r="C115" s="154" t="s">
        <v>187</v>
      </c>
      <c r="D115" s="156">
        <v>2853042.3</v>
      </c>
      <c r="E115" s="154" t="s">
        <v>183</v>
      </c>
      <c r="F115" s="156">
        <v>2837662.06</v>
      </c>
      <c r="G115" s="156">
        <v>40281.15</v>
      </c>
      <c r="H115" s="156">
        <v>4437.13</v>
      </c>
      <c r="I115" s="156">
        <v>-519.44000000000005</v>
      </c>
      <c r="J115" s="156">
        <v>-28818.6</v>
      </c>
    </row>
    <row r="116" spans="1:10">
      <c r="A116" s="146">
        <v>42551</v>
      </c>
      <c r="B116" s="154" t="s">
        <v>147</v>
      </c>
      <c r="C116" s="154" t="s">
        <v>187</v>
      </c>
      <c r="D116" s="156">
        <v>2942986.45</v>
      </c>
      <c r="E116" s="154" t="s">
        <v>183</v>
      </c>
      <c r="F116" s="156">
        <v>2941355</v>
      </c>
      <c r="G116" s="156">
        <v>26239.14</v>
      </c>
      <c r="H116" s="156">
        <v>5434.08</v>
      </c>
      <c r="I116" s="156">
        <v>-314.64</v>
      </c>
      <c r="J116" s="156">
        <v>-29727.13</v>
      </c>
    </row>
    <row r="117" spans="1:10">
      <c r="A117" s="146">
        <v>42582</v>
      </c>
      <c r="B117" s="154" t="s">
        <v>147</v>
      </c>
      <c r="C117" s="154" t="s">
        <v>187</v>
      </c>
      <c r="D117" s="156">
        <v>3070718.58</v>
      </c>
      <c r="E117" s="154" t="s">
        <v>183</v>
      </c>
      <c r="F117" s="156">
        <v>3074611.16</v>
      </c>
      <c r="G117" s="156">
        <v>27564.76</v>
      </c>
      <c r="H117" s="156">
        <v>13.79</v>
      </c>
      <c r="I117" s="156">
        <v>-453.77</v>
      </c>
      <c r="J117" s="156">
        <v>-31017.360000000001</v>
      </c>
    </row>
    <row r="118" spans="1:10">
      <c r="A118" s="146">
        <v>42613</v>
      </c>
      <c r="B118" s="154" t="s">
        <v>147</v>
      </c>
      <c r="C118" s="154" t="s">
        <v>187</v>
      </c>
      <c r="D118" s="156">
        <v>3015899.12</v>
      </c>
      <c r="E118" s="154" t="s">
        <v>183</v>
      </c>
      <c r="F118" s="156">
        <v>3002123.71</v>
      </c>
      <c r="G118" s="156">
        <v>39940.559999999998</v>
      </c>
      <c r="H118" s="156">
        <v>4958.57</v>
      </c>
      <c r="I118" s="156">
        <v>-660.09</v>
      </c>
      <c r="J118" s="156">
        <v>-30463.63</v>
      </c>
    </row>
    <row r="119" spans="1:10">
      <c r="A119" s="146">
        <v>42643</v>
      </c>
      <c r="B119" s="154" t="s">
        <v>147</v>
      </c>
      <c r="C119" s="154" t="s">
        <v>187</v>
      </c>
      <c r="D119" s="156">
        <v>2876858.68</v>
      </c>
      <c r="E119" s="154" t="s">
        <v>183</v>
      </c>
      <c r="F119" s="156">
        <v>2875865.8</v>
      </c>
      <c r="G119" s="156">
        <v>31849.119999999999</v>
      </c>
      <c r="H119" s="156">
        <v>-1194.81</v>
      </c>
      <c r="I119" s="156">
        <v>-602.25</v>
      </c>
      <c r="J119" s="156">
        <v>-29059.18</v>
      </c>
    </row>
    <row r="120" spans="1:10">
      <c r="A120" s="146">
        <v>42674</v>
      </c>
      <c r="B120" s="154" t="s">
        <v>147</v>
      </c>
      <c r="C120" s="154" t="s">
        <v>187</v>
      </c>
      <c r="D120" s="156">
        <v>2995248.17</v>
      </c>
      <c r="E120" s="154" t="s">
        <v>183</v>
      </c>
      <c r="F120" s="156">
        <v>2984873.62</v>
      </c>
      <c r="G120" s="156">
        <v>25749.9</v>
      </c>
      <c r="H120" s="156">
        <v>15859.66</v>
      </c>
      <c r="I120" s="156">
        <v>-979.99</v>
      </c>
      <c r="J120" s="156">
        <v>-30255.02</v>
      </c>
    </row>
    <row r="121" spans="1:10">
      <c r="A121" s="146">
        <v>42704</v>
      </c>
      <c r="B121" s="154" t="s">
        <v>147</v>
      </c>
      <c r="C121" s="154" t="s">
        <v>187</v>
      </c>
      <c r="D121" s="156">
        <v>3001405.14</v>
      </c>
      <c r="E121" s="154" t="s">
        <v>183</v>
      </c>
      <c r="F121" s="156">
        <v>2972540.32</v>
      </c>
      <c r="G121" s="156">
        <v>43256.800000000003</v>
      </c>
      <c r="H121" s="156">
        <v>19944.86</v>
      </c>
      <c r="I121" s="156">
        <v>-4019.62</v>
      </c>
      <c r="J121" s="156">
        <v>-30317.22</v>
      </c>
    </row>
    <row r="122" spans="1:10">
      <c r="A122" s="146">
        <v>42735</v>
      </c>
      <c r="B122" s="154" t="s">
        <v>147</v>
      </c>
      <c r="C122" s="154" t="s">
        <v>187</v>
      </c>
      <c r="D122" s="156">
        <v>3033620.42</v>
      </c>
      <c r="E122" s="154" t="s">
        <v>183</v>
      </c>
      <c r="F122" s="156">
        <v>3046210.35</v>
      </c>
      <c r="G122" s="156">
        <v>16911.07</v>
      </c>
      <c r="H122" s="156">
        <v>1463.54</v>
      </c>
      <c r="I122" s="156">
        <v>-321.91000000000003</v>
      </c>
      <c r="J122" s="156">
        <v>-30642.63</v>
      </c>
    </row>
    <row r="123" spans="1:10">
      <c r="A123" s="146">
        <v>42766</v>
      </c>
      <c r="B123" s="154" t="s">
        <v>147</v>
      </c>
      <c r="C123" s="154" t="s">
        <v>187</v>
      </c>
      <c r="D123" s="156">
        <v>3714951.16</v>
      </c>
      <c r="E123" s="154" t="s">
        <v>183</v>
      </c>
      <c r="F123" s="156">
        <v>3725778.41</v>
      </c>
      <c r="G123" s="156">
        <v>30703.58</v>
      </c>
      <c r="H123" s="156">
        <v>5007.92</v>
      </c>
      <c r="I123" s="156">
        <v>-9013.99</v>
      </c>
      <c r="J123" s="156">
        <v>-37524.76</v>
      </c>
    </row>
    <row r="124" spans="1:10">
      <c r="A124" s="146">
        <v>42794</v>
      </c>
      <c r="B124" s="154" t="s">
        <v>147</v>
      </c>
      <c r="C124" s="154" t="s">
        <v>187</v>
      </c>
      <c r="D124" s="156">
        <v>2686722.47</v>
      </c>
      <c r="E124" s="154" t="s">
        <v>183</v>
      </c>
      <c r="F124" s="156">
        <v>2696644.5</v>
      </c>
      <c r="G124" s="156">
        <v>22731.29</v>
      </c>
      <c r="H124" s="156">
        <v>5414.61</v>
      </c>
      <c r="I124" s="156">
        <v>-10929.31</v>
      </c>
      <c r="J124" s="156">
        <v>-27138.62</v>
      </c>
    </row>
    <row r="125" spans="1:10">
      <c r="A125" s="146">
        <v>42825</v>
      </c>
      <c r="B125" s="154" t="s">
        <v>147</v>
      </c>
      <c r="C125" s="154" t="s">
        <v>187</v>
      </c>
      <c r="D125" s="156">
        <v>2637658.79</v>
      </c>
      <c r="E125" s="154" t="s">
        <v>183</v>
      </c>
      <c r="F125" s="156">
        <v>2647193.19</v>
      </c>
      <c r="G125" s="156">
        <v>21976.83</v>
      </c>
      <c r="H125" s="156">
        <v>-4009.17</v>
      </c>
      <c r="I125" s="156">
        <v>-859.04</v>
      </c>
      <c r="J125" s="156">
        <v>-26643.02</v>
      </c>
    </row>
    <row r="126" spans="1:10">
      <c r="A126" s="146">
        <v>42855</v>
      </c>
      <c r="B126" s="154" t="s">
        <v>147</v>
      </c>
      <c r="C126" s="154" t="s">
        <v>187</v>
      </c>
      <c r="D126" s="156">
        <v>2993100.32</v>
      </c>
      <c r="E126" s="154" t="s">
        <v>183</v>
      </c>
      <c r="F126" s="156">
        <v>3001243.11</v>
      </c>
      <c r="G126" s="156">
        <v>21085.41</v>
      </c>
      <c r="H126" s="156">
        <v>1202.29</v>
      </c>
      <c r="I126" s="156">
        <v>-197.15</v>
      </c>
      <c r="J126" s="156">
        <v>-30233.34</v>
      </c>
    </row>
    <row r="127" spans="1:10">
      <c r="A127" s="146">
        <v>42886</v>
      </c>
      <c r="B127" s="154" t="s">
        <v>147</v>
      </c>
      <c r="C127" s="154" t="s">
        <v>187</v>
      </c>
      <c r="D127" s="156">
        <v>2969648.8</v>
      </c>
      <c r="E127" s="154" t="s">
        <v>183</v>
      </c>
      <c r="F127" s="156">
        <v>2961944.19</v>
      </c>
      <c r="G127" s="156">
        <v>37728.980000000003</v>
      </c>
      <c r="H127" s="156">
        <v>863.39</v>
      </c>
      <c r="I127" s="156">
        <v>-891.3</v>
      </c>
      <c r="J127" s="156">
        <v>-29996.46</v>
      </c>
    </row>
    <row r="128" spans="1:10">
      <c r="A128" s="146">
        <v>42916</v>
      </c>
      <c r="B128" s="154" t="s">
        <v>147</v>
      </c>
      <c r="C128" s="154" t="s">
        <v>187</v>
      </c>
      <c r="D128" s="156">
        <v>3081332.5</v>
      </c>
      <c r="E128" s="154" t="s">
        <v>183</v>
      </c>
      <c r="F128" s="156">
        <v>3109062.04</v>
      </c>
      <c r="G128" s="156">
        <v>20431.47</v>
      </c>
      <c r="H128" s="156">
        <v>-17036.439999999999</v>
      </c>
      <c r="I128" s="156">
        <v>0</v>
      </c>
      <c r="J128" s="156">
        <v>31124.57</v>
      </c>
    </row>
    <row r="129" spans="1:10">
      <c r="A129" s="146">
        <v>42947</v>
      </c>
      <c r="B129" s="154" t="s">
        <v>147</v>
      </c>
      <c r="C129" s="154" t="s">
        <v>187</v>
      </c>
      <c r="D129" s="156">
        <v>3043717.64</v>
      </c>
      <c r="E129" s="154" t="s">
        <v>183</v>
      </c>
      <c r="F129" s="156">
        <v>3053198.95</v>
      </c>
      <c r="G129" s="156">
        <v>25905.22</v>
      </c>
      <c r="H129" s="156">
        <v>-3758.52</v>
      </c>
      <c r="I129" s="156">
        <v>-883.39</v>
      </c>
      <c r="J129" s="156">
        <v>30744.62</v>
      </c>
    </row>
    <row r="130" spans="1:10">
      <c r="A130" s="146">
        <v>42978</v>
      </c>
      <c r="B130" s="154" t="s">
        <v>147</v>
      </c>
      <c r="C130" s="154" t="s">
        <v>187</v>
      </c>
      <c r="D130" s="156">
        <v>3311928.97</v>
      </c>
      <c r="E130" s="154" t="s">
        <v>183</v>
      </c>
      <c r="F130" s="156">
        <v>3272653.48</v>
      </c>
      <c r="G130" s="156">
        <v>69139.520000000004</v>
      </c>
      <c r="H130" s="156">
        <v>4438.87</v>
      </c>
      <c r="I130" s="156">
        <v>-849.08</v>
      </c>
      <c r="J130" s="156">
        <v>33453.82</v>
      </c>
    </row>
    <row r="131" spans="1:10">
      <c r="A131" s="146">
        <v>43008</v>
      </c>
      <c r="B131" s="154" t="s">
        <v>147</v>
      </c>
      <c r="C131" s="154" t="s">
        <v>187</v>
      </c>
      <c r="D131" s="156">
        <v>3013438.8</v>
      </c>
      <c r="E131" s="154" t="s">
        <v>183</v>
      </c>
      <c r="F131" s="156">
        <v>3027802.94</v>
      </c>
      <c r="G131" s="156">
        <v>20058.63</v>
      </c>
      <c r="H131" s="156">
        <v>-3307.33</v>
      </c>
      <c r="I131" s="156">
        <v>-676.67</v>
      </c>
      <c r="J131" s="156">
        <v>30438.77</v>
      </c>
    </row>
    <row r="132" spans="1:10">
      <c r="A132" s="146">
        <v>43039</v>
      </c>
      <c r="B132" s="154" t="s">
        <v>147</v>
      </c>
      <c r="C132" s="154" t="s">
        <v>187</v>
      </c>
      <c r="D132" s="156">
        <v>3107693.35</v>
      </c>
      <c r="E132" s="154" t="s">
        <v>183</v>
      </c>
      <c r="F132" s="156">
        <v>3116840.21</v>
      </c>
      <c r="G132" s="156">
        <v>23022.76</v>
      </c>
      <c r="H132" s="156">
        <v>-778.78</v>
      </c>
      <c r="I132" s="156">
        <v>0</v>
      </c>
      <c r="J132" s="156">
        <v>31390.84</v>
      </c>
    </row>
    <row r="133" spans="1:10">
      <c r="A133" s="146">
        <v>43069</v>
      </c>
      <c r="B133" s="154" t="s">
        <v>147</v>
      </c>
      <c r="C133" s="154" t="s">
        <v>187</v>
      </c>
      <c r="D133" s="156">
        <v>2921625.58</v>
      </c>
      <c r="E133" s="154" t="s">
        <v>183</v>
      </c>
      <c r="F133" s="156">
        <v>2875425.69</v>
      </c>
      <c r="G133" s="156">
        <v>74591.009999999995</v>
      </c>
      <c r="H133" s="156">
        <v>3499.13</v>
      </c>
      <c r="I133" s="156">
        <v>-2378.89</v>
      </c>
      <c r="J133" s="156">
        <v>29511.360000000001</v>
      </c>
    </row>
    <row r="134" spans="1:10">
      <c r="A134" s="146">
        <v>43100</v>
      </c>
      <c r="B134" s="154" t="s">
        <v>147</v>
      </c>
      <c r="C134" s="154" t="s">
        <v>187</v>
      </c>
      <c r="D134" s="156">
        <v>3184256.94</v>
      </c>
      <c r="E134" s="154" t="s">
        <v>183</v>
      </c>
      <c r="F134" s="156">
        <v>3106047.57</v>
      </c>
      <c r="G134" s="156">
        <v>104545.17</v>
      </c>
      <c r="H134" s="156">
        <v>6055.13</v>
      </c>
      <c r="I134" s="156">
        <v>-226.73</v>
      </c>
      <c r="J134" s="156">
        <v>32164.2</v>
      </c>
    </row>
    <row r="135" spans="1:10">
      <c r="A135" s="146">
        <v>43131</v>
      </c>
      <c r="B135" s="154" t="s">
        <v>147</v>
      </c>
      <c r="C135" s="154" t="s">
        <v>187</v>
      </c>
      <c r="D135" s="156">
        <v>3870398.02</v>
      </c>
      <c r="E135" s="154" t="s">
        <v>183</v>
      </c>
      <c r="F135" s="156">
        <v>3806183.58</v>
      </c>
      <c r="G135" s="156">
        <v>105502.27</v>
      </c>
      <c r="H135" s="156">
        <v>-1349.89</v>
      </c>
      <c r="I135" s="156">
        <v>-843.01</v>
      </c>
      <c r="J135" s="156">
        <v>39094.93</v>
      </c>
    </row>
    <row r="136" spans="1:10">
      <c r="A136" s="146">
        <v>43159</v>
      </c>
      <c r="B136" s="154" t="s">
        <v>147</v>
      </c>
      <c r="C136" s="154" t="s">
        <v>187</v>
      </c>
      <c r="D136" s="156">
        <v>2967831.6</v>
      </c>
      <c r="E136" s="154" t="s">
        <v>183</v>
      </c>
      <c r="F136" s="156">
        <v>2947169.44</v>
      </c>
      <c r="G136" s="156">
        <v>47047.25</v>
      </c>
      <c r="H136" s="156">
        <v>3990.11</v>
      </c>
      <c r="I136" s="156">
        <v>-397.1</v>
      </c>
      <c r="J136" s="156">
        <v>29978.1</v>
      </c>
    </row>
    <row r="137" spans="1:10">
      <c r="A137" s="146">
        <v>43190</v>
      </c>
      <c r="B137" s="154" t="s">
        <v>147</v>
      </c>
      <c r="C137" s="154" t="s">
        <v>187</v>
      </c>
      <c r="D137" s="156">
        <v>2605151.17</v>
      </c>
      <c r="E137" s="154" t="s">
        <v>183</v>
      </c>
      <c r="F137" s="156">
        <v>2575088.5499999998</v>
      </c>
      <c r="G137" s="156">
        <v>67480.13</v>
      </c>
      <c r="H137" s="156">
        <v>-10864.68</v>
      </c>
      <c r="I137" s="156">
        <v>-238.16</v>
      </c>
      <c r="J137" s="156">
        <v>26314.67</v>
      </c>
    </row>
    <row r="138" spans="1:10">
      <c r="A138" s="146">
        <v>43220</v>
      </c>
      <c r="B138" s="154" t="s">
        <v>147</v>
      </c>
      <c r="C138" s="154" t="s">
        <v>187</v>
      </c>
      <c r="D138" s="156">
        <v>3477827.54</v>
      </c>
      <c r="E138" s="154" t="s">
        <v>183</v>
      </c>
      <c r="F138" s="156">
        <v>3452964.68</v>
      </c>
      <c r="G138" s="156">
        <v>58393.71</v>
      </c>
      <c r="H138" s="156">
        <v>1598.72</v>
      </c>
      <c r="I138" s="156">
        <v>0</v>
      </c>
      <c r="J138" s="156">
        <v>35129.57</v>
      </c>
    </row>
    <row r="139" spans="1:10">
      <c r="A139" s="146">
        <v>43251</v>
      </c>
      <c r="B139" s="154" t="s">
        <v>147</v>
      </c>
      <c r="C139" s="154" t="s">
        <v>187</v>
      </c>
      <c r="D139" s="156">
        <v>3158310.54</v>
      </c>
      <c r="E139" s="154" t="s">
        <v>183</v>
      </c>
      <c r="F139" s="156">
        <v>3177413.29</v>
      </c>
      <c r="G139" s="156">
        <v>33697.57</v>
      </c>
      <c r="H139" s="156">
        <v>-20898.2</v>
      </c>
      <c r="I139" s="156">
        <v>0</v>
      </c>
      <c r="J139" s="156">
        <v>31902.12</v>
      </c>
    </row>
    <row r="140" spans="1:10">
      <c r="A140" s="146">
        <v>43281</v>
      </c>
      <c r="B140" s="154" t="s">
        <v>147</v>
      </c>
      <c r="C140" s="154" t="s">
        <v>187</v>
      </c>
      <c r="D140" s="156">
        <v>3341369.66</v>
      </c>
      <c r="E140" s="154" t="s">
        <v>183</v>
      </c>
      <c r="F140" s="156">
        <v>3332852.21</v>
      </c>
      <c r="G140" s="156">
        <v>44316.2</v>
      </c>
      <c r="H140" s="156">
        <v>-1901.18</v>
      </c>
      <c r="I140" s="156">
        <v>-146.37</v>
      </c>
      <c r="J140" s="156">
        <v>33751.199999999997</v>
      </c>
    </row>
    <row r="141" spans="1:10">
      <c r="A141" s="146">
        <v>43312</v>
      </c>
      <c r="B141" s="154" t="s">
        <v>147</v>
      </c>
      <c r="C141" s="154" t="s">
        <v>187</v>
      </c>
      <c r="D141" s="156">
        <v>3468623.19</v>
      </c>
      <c r="E141" s="154" t="s">
        <v>183</v>
      </c>
      <c r="F141" s="156">
        <v>3464230.96</v>
      </c>
      <c r="G141" s="156">
        <v>41769.51</v>
      </c>
      <c r="H141" s="156">
        <v>-2118.81</v>
      </c>
      <c r="I141" s="156">
        <v>-221.87</v>
      </c>
      <c r="J141" s="156">
        <v>35036.6</v>
      </c>
    </row>
    <row r="142" spans="1:10">
      <c r="A142" s="146">
        <v>43343</v>
      </c>
      <c r="B142" s="154" t="s">
        <v>147</v>
      </c>
      <c r="C142" s="154" t="s">
        <v>187</v>
      </c>
      <c r="D142" s="156">
        <v>3473050.14</v>
      </c>
      <c r="E142" s="154" t="s">
        <v>183</v>
      </c>
      <c r="F142" s="156">
        <v>3342640.65</v>
      </c>
      <c r="G142" s="156">
        <v>160052.5</v>
      </c>
      <c r="H142" s="156">
        <v>6376.46</v>
      </c>
      <c r="I142" s="156">
        <v>-938.16</v>
      </c>
      <c r="J142" s="156">
        <v>35081.31</v>
      </c>
    </row>
    <row r="143" spans="1:10">
      <c r="A143" s="146">
        <v>43373</v>
      </c>
      <c r="B143" s="154" t="s">
        <v>147</v>
      </c>
      <c r="C143" s="154" t="s">
        <v>187</v>
      </c>
      <c r="D143" s="156">
        <v>3372906.54</v>
      </c>
      <c r="E143" s="154" t="s">
        <v>183</v>
      </c>
      <c r="F143" s="156">
        <v>3358998.98</v>
      </c>
      <c r="G143" s="156">
        <v>44872.23</v>
      </c>
      <c r="H143" s="156">
        <v>3275.49</v>
      </c>
      <c r="I143" s="156">
        <v>-170.39</v>
      </c>
      <c r="J143" s="156">
        <v>34069.769999999997</v>
      </c>
    </row>
    <row r="144" spans="1:10">
      <c r="A144" s="146">
        <v>43404</v>
      </c>
      <c r="B144" s="154" t="s">
        <v>147</v>
      </c>
      <c r="C144" s="154" t="s">
        <v>187</v>
      </c>
      <c r="D144" s="156">
        <v>3101223.72</v>
      </c>
      <c r="E144" s="154" t="s">
        <v>183</v>
      </c>
      <c r="F144" s="156">
        <v>3096957.98</v>
      </c>
      <c r="G144" s="156">
        <v>36726.68</v>
      </c>
      <c r="H144" s="156">
        <v>-986.8</v>
      </c>
      <c r="I144" s="156">
        <v>-148.65</v>
      </c>
      <c r="J144" s="156">
        <v>31325.49</v>
      </c>
    </row>
    <row r="145" spans="1:10">
      <c r="A145" s="146">
        <v>43434</v>
      </c>
      <c r="B145" s="154" t="s">
        <v>147</v>
      </c>
      <c r="C145" s="154" t="s">
        <v>187</v>
      </c>
      <c r="D145" s="156">
        <v>3621148.12</v>
      </c>
      <c r="E145" s="154" t="s">
        <v>183</v>
      </c>
      <c r="F145" s="156">
        <v>3628040.75</v>
      </c>
      <c r="G145" s="156">
        <v>23361.09</v>
      </c>
      <c r="H145" s="156">
        <v>6999.42</v>
      </c>
      <c r="I145" s="156">
        <v>-675.88</v>
      </c>
      <c r="J145" s="156">
        <v>36577.26</v>
      </c>
    </row>
    <row r="146" spans="1:10">
      <c r="A146" s="146">
        <v>43465</v>
      </c>
      <c r="B146" s="154" t="s">
        <v>147</v>
      </c>
      <c r="C146" s="154" t="s">
        <v>187</v>
      </c>
      <c r="D146" s="156">
        <v>3471575.96</v>
      </c>
      <c r="E146" s="154" t="s">
        <v>183</v>
      </c>
      <c r="F146" s="156">
        <v>3474560.54</v>
      </c>
      <c r="G146" s="156">
        <v>29529.82</v>
      </c>
      <c r="H146" s="156">
        <v>2927.94</v>
      </c>
      <c r="I146" s="156">
        <v>-375.92</v>
      </c>
      <c r="J146" s="156">
        <v>35066.42</v>
      </c>
    </row>
    <row r="147" spans="1:10">
      <c r="A147" s="146">
        <v>43496</v>
      </c>
      <c r="B147" s="154" t="s">
        <v>147</v>
      </c>
      <c r="C147" s="154" t="s">
        <v>187</v>
      </c>
      <c r="D147" s="156">
        <v>4140064.89</v>
      </c>
      <c r="E147" s="154" t="s">
        <v>183</v>
      </c>
      <c r="F147" s="156">
        <v>4126283.42</v>
      </c>
      <c r="G147" s="156">
        <v>35656.17</v>
      </c>
      <c r="H147" s="156">
        <v>21247.73</v>
      </c>
      <c r="I147" s="156">
        <v>-1303.5999999999999</v>
      </c>
      <c r="J147" s="156">
        <v>41818.83</v>
      </c>
    </row>
    <row r="148" spans="1:10">
      <c r="A148" s="146">
        <v>43524</v>
      </c>
      <c r="B148" s="154" t="s">
        <v>147</v>
      </c>
      <c r="C148" s="154" t="s">
        <v>187</v>
      </c>
      <c r="D148" s="156">
        <v>3272362.17</v>
      </c>
      <c r="E148" s="154" t="s">
        <v>183</v>
      </c>
      <c r="F148" s="156">
        <v>3274810.62</v>
      </c>
      <c r="G148" s="156">
        <v>34175.360000000001</v>
      </c>
      <c r="H148" s="156">
        <v>-333.28</v>
      </c>
      <c r="I148" s="156">
        <v>-3236.36</v>
      </c>
      <c r="J148" s="156">
        <v>33054.17</v>
      </c>
    </row>
    <row r="149" spans="1:10">
      <c r="A149" s="146">
        <v>43555</v>
      </c>
      <c r="B149" s="154" t="s">
        <v>147</v>
      </c>
      <c r="C149" s="154" t="s">
        <v>187</v>
      </c>
      <c r="D149" s="156">
        <v>3130550.28</v>
      </c>
      <c r="E149" s="154" t="s">
        <v>183</v>
      </c>
      <c r="F149" s="156">
        <v>3117446.68</v>
      </c>
      <c r="G149" s="156">
        <v>40507.160000000003</v>
      </c>
      <c r="H149" s="156">
        <v>4367.46</v>
      </c>
      <c r="I149" s="156">
        <v>-149.29</v>
      </c>
      <c r="J149" s="156">
        <v>31621.73</v>
      </c>
    </row>
    <row r="150" spans="1:10">
      <c r="A150" s="146">
        <v>43585</v>
      </c>
      <c r="B150" s="154" t="s">
        <v>147</v>
      </c>
      <c r="C150" s="154" t="s">
        <v>187</v>
      </c>
      <c r="D150" s="156">
        <v>3537710.13</v>
      </c>
      <c r="E150" s="154" t="s">
        <v>183</v>
      </c>
      <c r="F150" s="156">
        <v>3543788.88</v>
      </c>
      <c r="G150" s="156">
        <v>34602.17</v>
      </c>
      <c r="H150" s="156">
        <v>-3120.9</v>
      </c>
      <c r="I150" s="156">
        <v>-1825.57</v>
      </c>
      <c r="J150" s="156">
        <v>35734.449999999997</v>
      </c>
    </row>
    <row r="151" spans="1:10">
      <c r="A151" s="146">
        <v>43616</v>
      </c>
      <c r="B151" s="154" t="s">
        <v>147</v>
      </c>
      <c r="C151" s="154" t="s">
        <v>187</v>
      </c>
      <c r="D151" s="156">
        <v>3711123.48</v>
      </c>
      <c r="E151" s="154" t="s">
        <v>183</v>
      </c>
      <c r="F151" s="156">
        <v>3705655.06</v>
      </c>
      <c r="G151" s="156">
        <v>39314.019999999997</v>
      </c>
      <c r="H151" s="156">
        <v>3787.4</v>
      </c>
      <c r="I151" s="156">
        <v>-146.91</v>
      </c>
      <c r="J151" s="156">
        <v>37486.089999999997</v>
      </c>
    </row>
    <row r="152" spans="1:10">
      <c r="A152" s="146">
        <v>43646</v>
      </c>
      <c r="B152" s="154" t="s">
        <v>147</v>
      </c>
      <c r="C152" s="154" t="s">
        <v>187</v>
      </c>
      <c r="D152" s="156">
        <v>3775350.18</v>
      </c>
      <c r="E152" s="154" t="s">
        <v>183</v>
      </c>
      <c r="F152" s="156">
        <v>3753062.47</v>
      </c>
      <c r="G152" s="156">
        <v>56165.8</v>
      </c>
      <c r="H152" s="156">
        <v>4256.76</v>
      </c>
      <c r="I152" s="156">
        <v>0</v>
      </c>
      <c r="J152" s="156">
        <v>38134.85</v>
      </c>
    </row>
    <row r="153" spans="1:10">
      <c r="A153" s="146">
        <v>43677</v>
      </c>
      <c r="B153" s="154" t="s">
        <v>147</v>
      </c>
      <c r="C153" s="154" t="s">
        <v>187</v>
      </c>
      <c r="D153" s="156">
        <v>3614206.98</v>
      </c>
      <c r="E153" s="154" t="s">
        <v>183</v>
      </c>
      <c r="F153" s="156">
        <v>3578155.64</v>
      </c>
      <c r="G153" s="156">
        <v>68686.66</v>
      </c>
      <c r="H153" s="156">
        <v>3871.83</v>
      </c>
      <c r="I153" s="156">
        <v>0</v>
      </c>
      <c r="J153" s="156">
        <v>36507.15</v>
      </c>
    </row>
    <row r="154" spans="1:10">
      <c r="A154" s="146">
        <v>43708</v>
      </c>
      <c r="B154" s="154" t="s">
        <v>147</v>
      </c>
      <c r="C154" s="154" t="s">
        <v>187</v>
      </c>
      <c r="D154" s="156">
        <v>3863532.66</v>
      </c>
      <c r="E154" s="154" t="s">
        <v>183</v>
      </c>
      <c r="F154" s="156">
        <v>3860365.62</v>
      </c>
      <c r="G154" s="156">
        <v>40232.959999999999</v>
      </c>
      <c r="H154" s="156">
        <v>2656.88</v>
      </c>
      <c r="I154" s="156">
        <v>-697.22</v>
      </c>
      <c r="J154" s="156">
        <v>39025.58</v>
      </c>
    </row>
    <row r="155" spans="1:10">
      <c r="A155" s="146">
        <v>43738</v>
      </c>
      <c r="B155" s="154" t="s">
        <v>147</v>
      </c>
      <c r="C155" s="154" t="s">
        <v>187</v>
      </c>
      <c r="D155" s="156">
        <v>3753061.7</v>
      </c>
      <c r="E155" s="154" t="s">
        <v>183</v>
      </c>
      <c r="F155" s="156">
        <v>3624190.27</v>
      </c>
      <c r="G155" s="156">
        <v>35114.589999999997</v>
      </c>
      <c r="H155" s="156">
        <v>131841.96</v>
      </c>
      <c r="I155" s="156">
        <v>-175.4</v>
      </c>
      <c r="J155" s="156">
        <v>37909.72</v>
      </c>
    </row>
    <row r="156" spans="1:10">
      <c r="A156" s="146">
        <v>43769</v>
      </c>
      <c r="B156" s="154" t="s">
        <v>147</v>
      </c>
      <c r="C156" s="154" t="s">
        <v>187</v>
      </c>
      <c r="D156" s="156">
        <v>3644223.55</v>
      </c>
      <c r="E156" s="154" t="s">
        <v>183</v>
      </c>
      <c r="F156" s="156">
        <v>3576891.55</v>
      </c>
      <c r="G156" s="156">
        <v>36065.18</v>
      </c>
      <c r="H156" s="156">
        <v>68671.23</v>
      </c>
      <c r="I156" s="156">
        <v>-594.07000000000005</v>
      </c>
      <c r="J156" s="156">
        <v>36810.339999999997</v>
      </c>
    </row>
    <row r="157" spans="1:10">
      <c r="A157" s="146">
        <v>43799</v>
      </c>
      <c r="B157" s="154" t="s">
        <v>147</v>
      </c>
      <c r="C157" s="154" t="s">
        <v>187</v>
      </c>
      <c r="D157" s="156">
        <v>3680898.63</v>
      </c>
      <c r="E157" s="154" t="s">
        <v>183</v>
      </c>
      <c r="F157" s="156">
        <v>3671763.58</v>
      </c>
      <c r="G157" s="156">
        <v>45939.839999999997</v>
      </c>
      <c r="H157" s="156">
        <v>6701.25</v>
      </c>
      <c r="I157" s="156">
        <v>-6325.24</v>
      </c>
      <c r="J157" s="156">
        <v>37180.800000000003</v>
      </c>
    </row>
    <row r="158" spans="1:10">
      <c r="A158" s="146">
        <v>43830</v>
      </c>
      <c r="B158" s="154" t="s">
        <v>147</v>
      </c>
      <c r="C158" s="154" t="s">
        <v>187</v>
      </c>
      <c r="D158" s="156">
        <v>3758269.96</v>
      </c>
      <c r="E158" s="154" t="s">
        <v>183</v>
      </c>
      <c r="F158" s="156">
        <v>3754020</v>
      </c>
      <c r="G158" s="156">
        <v>32576.6</v>
      </c>
      <c r="H158" s="156">
        <v>10008.82</v>
      </c>
      <c r="I158" s="156">
        <v>-373.13</v>
      </c>
      <c r="J158" s="156">
        <v>37962.33</v>
      </c>
    </row>
    <row r="159" spans="1:10">
      <c r="A159" s="146">
        <v>43861</v>
      </c>
      <c r="B159" s="154" t="s">
        <v>147</v>
      </c>
      <c r="C159" s="154" t="s">
        <v>187</v>
      </c>
      <c r="D159" s="156">
        <v>4466432.95</v>
      </c>
      <c r="E159" s="154" t="s">
        <v>183</v>
      </c>
      <c r="F159" s="156">
        <v>4457427.2</v>
      </c>
      <c r="G159" s="156">
        <v>40350.99</v>
      </c>
      <c r="H159" s="156">
        <v>14465.71</v>
      </c>
      <c r="I159" s="156">
        <v>-695.47</v>
      </c>
      <c r="J159" s="156">
        <v>45115.48</v>
      </c>
    </row>
    <row r="160" spans="1:10">
      <c r="A160" s="146">
        <v>43890</v>
      </c>
      <c r="B160" s="154" t="s">
        <v>147</v>
      </c>
      <c r="C160" s="154" t="s">
        <v>187</v>
      </c>
      <c r="D160" s="156">
        <v>3471614.03</v>
      </c>
      <c r="E160" s="154" t="s">
        <v>183</v>
      </c>
      <c r="F160" s="156">
        <v>3489592.1</v>
      </c>
      <c r="G160" s="156">
        <v>30270.59</v>
      </c>
      <c r="H160" s="156">
        <v>26152.240000000002</v>
      </c>
      <c r="I160" s="156">
        <v>-39334.080000000002</v>
      </c>
      <c r="J160" s="156">
        <v>35066.82</v>
      </c>
    </row>
    <row r="161" spans="1:10">
      <c r="A161" s="146">
        <v>43921</v>
      </c>
      <c r="B161" s="154" t="s">
        <v>147</v>
      </c>
      <c r="C161" s="154" t="s">
        <v>187</v>
      </c>
      <c r="D161" s="156">
        <v>3277907.54</v>
      </c>
      <c r="E161" s="154" t="s">
        <v>183</v>
      </c>
      <c r="F161" s="156">
        <v>3271267.94</v>
      </c>
      <c r="G161" s="156">
        <v>43254.44</v>
      </c>
      <c r="H161" s="156">
        <v>-925.02</v>
      </c>
      <c r="I161" s="156">
        <v>-2579.64</v>
      </c>
      <c r="J161" s="156">
        <v>33110.18</v>
      </c>
    </row>
    <row r="162" spans="1:10">
      <c r="A162" s="146">
        <v>43951</v>
      </c>
      <c r="B162" s="154" t="s">
        <v>147</v>
      </c>
      <c r="C162" s="154" t="s">
        <v>187</v>
      </c>
      <c r="D162" s="156">
        <v>3501383.21</v>
      </c>
      <c r="E162" s="154" t="s">
        <v>183</v>
      </c>
      <c r="F162" s="156">
        <v>3496941.47</v>
      </c>
      <c r="G162" s="156">
        <v>25258.91</v>
      </c>
      <c r="H162" s="156">
        <v>14758.86</v>
      </c>
      <c r="I162" s="156">
        <v>-208.52</v>
      </c>
      <c r="J162" s="156">
        <v>35367.51</v>
      </c>
    </row>
    <row r="163" spans="1:10">
      <c r="A163" s="153">
        <v>43982</v>
      </c>
      <c r="B163" s="147" t="s">
        <v>147</v>
      </c>
      <c r="C163" s="147" t="s">
        <v>187</v>
      </c>
      <c r="D163" s="158">
        <v>3603816.37</v>
      </c>
      <c r="E163" s="147" t="s">
        <v>183</v>
      </c>
      <c r="F163" s="158">
        <v>3597615.69</v>
      </c>
      <c r="G163" s="158">
        <v>26409.29</v>
      </c>
      <c r="H163" s="158">
        <v>16193.58</v>
      </c>
      <c r="I163" s="158">
        <v>0</v>
      </c>
      <c r="J163" s="158">
        <v>36402.19</v>
      </c>
    </row>
    <row r="164" spans="1:10">
      <c r="A164" s="153">
        <v>44012</v>
      </c>
      <c r="B164" s="147" t="s">
        <v>147</v>
      </c>
      <c r="C164" s="147" t="s">
        <v>187</v>
      </c>
      <c r="D164" s="158">
        <v>4021431.07</v>
      </c>
      <c r="E164" s="147" t="s">
        <v>183</v>
      </c>
      <c r="F164" s="158">
        <v>4041621.91</v>
      </c>
      <c r="G164" s="158">
        <v>28862.93</v>
      </c>
      <c r="H164" s="158">
        <v>-8336.67</v>
      </c>
      <c r="I164" s="158">
        <v>-96.59</v>
      </c>
      <c r="J164" s="158">
        <v>40620.51</v>
      </c>
    </row>
    <row r="165" spans="1:10">
      <c r="A165" s="148">
        <v>44043</v>
      </c>
      <c r="B165" s="147" t="s">
        <v>147</v>
      </c>
      <c r="C165" s="147" t="s">
        <v>187</v>
      </c>
      <c r="D165" s="145">
        <v>4119625.83</v>
      </c>
      <c r="E165" s="155" t="s">
        <v>183</v>
      </c>
      <c r="F165" s="145">
        <v>4146940.78</v>
      </c>
      <c r="G165" s="145">
        <v>25164.85</v>
      </c>
      <c r="H165" s="145">
        <v>-10827.99</v>
      </c>
      <c r="I165" s="145">
        <v>-39.43</v>
      </c>
      <c r="J165" s="145">
        <v>41612.379999999997</v>
      </c>
    </row>
    <row r="166" spans="1:10">
      <c r="A166" s="151">
        <v>44074</v>
      </c>
      <c r="B166" s="147" t="s">
        <v>147</v>
      </c>
      <c r="C166" s="147" t="s">
        <v>187</v>
      </c>
      <c r="D166" s="145">
        <v>3909355.65</v>
      </c>
      <c r="E166" s="155" t="s">
        <v>183</v>
      </c>
      <c r="F166" s="145">
        <v>4057235.69</v>
      </c>
      <c r="G166" s="145">
        <v>126491.97</v>
      </c>
      <c r="H166" s="145">
        <v>-234605.51</v>
      </c>
      <c r="I166" s="145">
        <v>-278.06</v>
      </c>
      <c r="J166" s="145">
        <v>39488.44</v>
      </c>
    </row>
    <row r="167" spans="1:10">
      <c r="A167" s="151">
        <v>44104</v>
      </c>
      <c r="B167" s="147" t="s">
        <v>147</v>
      </c>
      <c r="C167" s="147" t="s">
        <v>187</v>
      </c>
      <c r="D167" s="145">
        <v>6087688.5</v>
      </c>
      <c r="E167" s="155" t="s">
        <v>183</v>
      </c>
      <c r="F167" s="145">
        <v>4039107.65</v>
      </c>
      <c r="G167" s="145">
        <v>36391.25</v>
      </c>
      <c r="H167" s="145">
        <v>2074096.09</v>
      </c>
      <c r="I167" s="145">
        <v>-414.69</v>
      </c>
      <c r="J167" s="145">
        <v>61491.8</v>
      </c>
    </row>
    <row r="168" spans="1:10">
      <c r="A168" s="148">
        <v>44135</v>
      </c>
      <c r="B168" s="147" t="s">
        <v>147</v>
      </c>
      <c r="C168" s="147" t="s">
        <v>187</v>
      </c>
      <c r="D168" s="145">
        <v>4006953.52</v>
      </c>
      <c r="E168" s="155" t="s">
        <v>183</v>
      </c>
      <c r="F168" s="145">
        <v>4008237.67</v>
      </c>
      <c r="G168" s="145">
        <v>38344.89</v>
      </c>
      <c r="H168" s="145">
        <v>1310.33</v>
      </c>
      <c r="I168" s="145">
        <v>-465.09</v>
      </c>
      <c r="J168" s="145">
        <v>40474.28</v>
      </c>
    </row>
    <row r="169" spans="1:10">
      <c r="A169" s="146">
        <v>44165</v>
      </c>
      <c r="B169" s="155" t="s">
        <v>147</v>
      </c>
      <c r="C169" s="155" t="s">
        <v>187</v>
      </c>
      <c r="D169" s="145">
        <v>4485633.91</v>
      </c>
      <c r="E169" s="155" t="s">
        <v>183</v>
      </c>
      <c r="F169" s="145">
        <v>4463143.0999999996</v>
      </c>
      <c r="G169" s="145">
        <v>63508.32</v>
      </c>
      <c r="H169" s="145">
        <v>5378.7</v>
      </c>
      <c r="I169" s="145">
        <v>-1086.77</v>
      </c>
      <c r="J169" s="145">
        <v>45309.440000000002</v>
      </c>
    </row>
    <row r="170" spans="1:10">
      <c r="A170" s="146">
        <v>44196</v>
      </c>
      <c r="B170" s="155" t="s">
        <v>147</v>
      </c>
      <c r="C170" s="155" t="s">
        <v>187</v>
      </c>
      <c r="D170" s="145">
        <v>4406508.3899999997</v>
      </c>
      <c r="E170" s="169" t="s">
        <v>183</v>
      </c>
      <c r="F170" s="145">
        <v>4408545.4000000004</v>
      </c>
      <c r="G170" s="145">
        <v>31310.6</v>
      </c>
      <c r="H170" s="145">
        <v>11162.58</v>
      </c>
      <c r="I170" s="145">
        <v>0</v>
      </c>
      <c r="J170" s="145">
        <v>44510.19</v>
      </c>
    </row>
    <row r="171" spans="1:10">
      <c r="A171" s="148">
        <v>44227</v>
      </c>
      <c r="B171" s="155" t="s">
        <v>147</v>
      </c>
      <c r="C171" s="155" t="s">
        <v>187</v>
      </c>
      <c r="D171" s="145">
        <v>5250551.95</v>
      </c>
      <c r="E171" s="169" t="s">
        <v>183</v>
      </c>
      <c r="F171" s="145">
        <v>5261024.66</v>
      </c>
      <c r="G171" s="145">
        <v>31891.439999999999</v>
      </c>
      <c r="H171" s="145">
        <v>11502.62</v>
      </c>
      <c r="I171" s="145">
        <v>-830.9</v>
      </c>
      <c r="J171" s="145">
        <v>53035.87</v>
      </c>
    </row>
    <row r="172" spans="1:10">
      <c r="A172" s="148">
        <v>44255</v>
      </c>
      <c r="B172" s="155" t="s">
        <v>147</v>
      </c>
      <c r="C172" s="155" t="s">
        <v>187</v>
      </c>
      <c r="D172" s="145">
        <v>4113997.24</v>
      </c>
      <c r="E172" s="169" t="s">
        <v>183</v>
      </c>
      <c r="F172" s="145">
        <v>4118844.6</v>
      </c>
      <c r="G172" s="145">
        <v>29465.200000000001</v>
      </c>
      <c r="H172" s="145">
        <v>7771.64</v>
      </c>
      <c r="I172" s="145">
        <v>-528.66</v>
      </c>
      <c r="J172" s="145">
        <v>41555.54</v>
      </c>
    </row>
    <row r="173" spans="1:10">
      <c r="A173" s="148">
        <v>44286</v>
      </c>
      <c r="B173" s="155" t="s">
        <v>147</v>
      </c>
      <c r="C173" s="155" t="s">
        <v>187</v>
      </c>
      <c r="D173" s="145">
        <v>3867825.43</v>
      </c>
      <c r="E173" s="169" t="s">
        <v>183</v>
      </c>
      <c r="F173" s="145">
        <v>3883231.36</v>
      </c>
      <c r="G173" s="145">
        <v>30559.22</v>
      </c>
      <c r="H173" s="145">
        <v>-6820.07</v>
      </c>
      <c r="I173" s="145">
        <v>-76.13</v>
      </c>
      <c r="J173" s="145">
        <v>39068.949999999997</v>
      </c>
    </row>
    <row r="174" spans="1:10">
      <c r="A174" s="148">
        <v>44316</v>
      </c>
      <c r="B174" s="155" t="s">
        <v>147</v>
      </c>
      <c r="C174" s="155" t="s">
        <v>187</v>
      </c>
      <c r="D174" s="145">
        <v>4649900</v>
      </c>
      <c r="E174" s="169" t="s">
        <v>183</v>
      </c>
      <c r="F174" s="145">
        <v>4644628.29</v>
      </c>
      <c r="G174" s="145">
        <v>53445.29</v>
      </c>
      <c r="H174" s="145">
        <v>-1123.98</v>
      </c>
      <c r="I174" s="145">
        <v>-80.91</v>
      </c>
      <c r="J174" s="145">
        <v>46968.69</v>
      </c>
    </row>
    <row r="175" spans="1:10">
      <c r="A175" s="148">
        <v>44347</v>
      </c>
      <c r="B175" s="155" t="s">
        <v>147</v>
      </c>
      <c r="C175" s="155" t="s">
        <v>187</v>
      </c>
      <c r="D175" s="145">
        <v>4649877.72</v>
      </c>
      <c r="E175" s="169" t="s">
        <v>183</v>
      </c>
      <c r="F175" s="145">
        <v>4665754.5</v>
      </c>
      <c r="G175" s="145">
        <v>23867.360000000001</v>
      </c>
      <c r="H175" s="145">
        <v>7254.48</v>
      </c>
      <c r="I175" s="145">
        <v>-30.17</v>
      </c>
      <c r="J175" s="145">
        <v>46968.45</v>
      </c>
    </row>
    <row r="176" spans="1:10">
      <c r="A176" s="148">
        <v>44377</v>
      </c>
      <c r="B176" s="155" t="s">
        <v>147</v>
      </c>
      <c r="C176" s="155" t="s">
        <v>187</v>
      </c>
      <c r="D176" s="145">
        <v>4735647.7699999996</v>
      </c>
      <c r="E176" s="169" t="s">
        <v>183</v>
      </c>
      <c r="F176" s="145">
        <v>4742164.4400000004</v>
      </c>
      <c r="G176" s="145">
        <v>30888.14</v>
      </c>
      <c r="H176" s="145">
        <v>10490.5</v>
      </c>
      <c r="I176" s="145">
        <v>-60.49</v>
      </c>
      <c r="J176" s="145">
        <v>47834.82</v>
      </c>
    </row>
    <row r="177" spans="1:10">
      <c r="A177" s="148">
        <v>44408</v>
      </c>
      <c r="B177" s="155" t="s">
        <v>147</v>
      </c>
      <c r="C177" s="155" t="s">
        <v>187</v>
      </c>
      <c r="D177" s="145">
        <v>4912086.45</v>
      </c>
      <c r="E177" s="169" t="s">
        <v>183</v>
      </c>
      <c r="F177" s="145">
        <v>4899546.66</v>
      </c>
      <c r="G177" s="145">
        <v>59838.02</v>
      </c>
      <c r="H177" s="145">
        <v>2521.37</v>
      </c>
      <c r="I177" s="145">
        <v>-202.57</v>
      </c>
      <c r="J177" s="145">
        <v>49617.03</v>
      </c>
    </row>
    <row r="178" spans="1:10">
      <c r="A178" s="148">
        <v>44439</v>
      </c>
      <c r="B178" s="155" t="s">
        <v>147</v>
      </c>
      <c r="C178" s="155" t="s">
        <v>187</v>
      </c>
      <c r="D178" s="145">
        <v>4923717.25</v>
      </c>
      <c r="E178" s="169" t="s">
        <v>183</v>
      </c>
      <c r="F178" s="145">
        <v>4930083.2</v>
      </c>
      <c r="G178" s="145">
        <v>45544.73</v>
      </c>
      <c r="H178" s="145">
        <v>-1972.54</v>
      </c>
      <c r="I178" s="145">
        <v>-203.62</v>
      </c>
      <c r="J178" s="145">
        <v>49734.52</v>
      </c>
    </row>
    <row r="179" spans="1:10">
      <c r="A179" s="148">
        <v>44469</v>
      </c>
      <c r="B179" s="155" t="s">
        <v>147</v>
      </c>
      <c r="C179" s="155" t="s">
        <v>187</v>
      </c>
      <c r="D179" s="145">
        <v>4721309.6100000003</v>
      </c>
      <c r="E179" s="169" t="s">
        <v>183</v>
      </c>
      <c r="F179" s="145">
        <v>4737586.05</v>
      </c>
      <c r="G179" s="145">
        <v>39858.76</v>
      </c>
      <c r="H179" s="145">
        <v>-8412.99</v>
      </c>
      <c r="I179" s="145">
        <v>-32.21</v>
      </c>
      <c r="J179" s="145">
        <v>47690</v>
      </c>
    </row>
    <row r="180" spans="1:10">
      <c r="A180" s="148">
        <v>44500</v>
      </c>
      <c r="B180" s="155" t="s">
        <v>147</v>
      </c>
      <c r="C180" s="155" t="s">
        <v>187</v>
      </c>
      <c r="D180" s="145">
        <v>4664187.09</v>
      </c>
      <c r="E180" s="169" t="s">
        <v>183</v>
      </c>
      <c r="F180" s="145">
        <v>4680378.6900000004</v>
      </c>
      <c r="G180" s="145">
        <v>29518.43</v>
      </c>
      <c r="H180" s="145">
        <v>1581.17</v>
      </c>
      <c r="I180" s="145">
        <v>-178.19</v>
      </c>
      <c r="J180" s="145">
        <v>47113.01</v>
      </c>
    </row>
    <row r="181" spans="1:10">
      <c r="A181" s="148">
        <v>44530</v>
      </c>
      <c r="B181" s="155" t="s">
        <v>147</v>
      </c>
      <c r="C181" s="155" t="s">
        <v>187</v>
      </c>
      <c r="D181" s="145">
        <v>4799647.51</v>
      </c>
      <c r="E181" s="169" t="s">
        <v>183</v>
      </c>
      <c r="F181" s="145">
        <v>4811620.13</v>
      </c>
      <c r="G181" s="145">
        <v>47324.639999999999</v>
      </c>
      <c r="H181" s="145">
        <v>-7318.66</v>
      </c>
      <c r="I181" s="145">
        <v>-3497.32</v>
      </c>
      <c r="J181" s="145">
        <v>48481.279999999999</v>
      </c>
    </row>
    <row r="182" spans="1:10">
      <c r="A182" s="148">
        <v>44561</v>
      </c>
      <c r="B182" s="155" t="s">
        <v>147</v>
      </c>
      <c r="C182" s="155" t="s">
        <v>187</v>
      </c>
      <c r="D182" s="145">
        <v>5223375.74</v>
      </c>
      <c r="E182" s="169" t="s">
        <v>183</v>
      </c>
      <c r="F182" s="145">
        <v>5235937.2800000003</v>
      </c>
      <c r="G182" s="145">
        <v>39326.61</v>
      </c>
      <c r="H182" s="145">
        <v>873.23</v>
      </c>
      <c r="I182" s="145">
        <v>0</v>
      </c>
      <c r="J182" s="145">
        <v>52761.38</v>
      </c>
    </row>
    <row r="183" spans="1:10">
      <c r="A183" s="146">
        <v>44592</v>
      </c>
      <c r="B183" s="155" t="s">
        <v>147</v>
      </c>
      <c r="C183" s="155" t="s">
        <v>187</v>
      </c>
      <c r="D183" s="145">
        <v>5940408.9400000004</v>
      </c>
      <c r="E183" s="169" t="s">
        <v>183</v>
      </c>
      <c r="F183" s="145">
        <v>5954977.0099999998</v>
      </c>
      <c r="G183" s="145">
        <v>50604.83</v>
      </c>
      <c r="H183" s="145">
        <v>-3256.73</v>
      </c>
      <c r="I183" s="145">
        <v>-1912.04</v>
      </c>
      <c r="J183" s="145">
        <v>60004.13</v>
      </c>
    </row>
    <row r="184" spans="1:10">
      <c r="A184" s="146">
        <v>44620</v>
      </c>
      <c r="B184" s="155" t="s">
        <v>147</v>
      </c>
      <c r="C184" s="155" t="s">
        <v>187</v>
      </c>
      <c r="D184" s="145">
        <v>4605723.83</v>
      </c>
      <c r="E184" s="169" t="s">
        <v>183</v>
      </c>
      <c r="F184" s="145">
        <v>4601233.82</v>
      </c>
      <c r="G184" s="145">
        <v>48234.2</v>
      </c>
      <c r="H184" s="145">
        <v>2992.91</v>
      </c>
      <c r="I184" s="145">
        <v>-214.63</v>
      </c>
      <c r="J184" s="145">
        <v>46522.47</v>
      </c>
    </row>
    <row r="185" spans="1:10">
      <c r="A185" s="146"/>
      <c r="B185" s="155"/>
      <c r="C185" s="155"/>
      <c r="D185" s="145"/>
      <c r="E185" s="169"/>
      <c r="F185" s="145"/>
      <c r="G185" s="145"/>
      <c r="H185" s="145"/>
      <c r="I185" s="145"/>
      <c r="J185" s="145"/>
    </row>
    <row r="186" spans="1:10">
      <c r="A186" s="146"/>
      <c r="B186" s="155"/>
      <c r="C186" s="155"/>
      <c r="D186" s="145"/>
      <c r="E186" s="169"/>
      <c r="F186" s="145"/>
      <c r="G186" s="145"/>
      <c r="H186" s="145"/>
      <c r="I186" s="145"/>
      <c r="J186" s="145"/>
    </row>
    <row r="187" spans="1:10">
      <c r="A187" s="146"/>
      <c r="B187" s="155"/>
      <c r="C187" s="155"/>
      <c r="D187" s="145"/>
      <c r="E187" s="169"/>
      <c r="F187" s="145"/>
      <c r="G187" s="145"/>
      <c r="H187" s="145"/>
      <c r="I187" s="145"/>
      <c r="J187" s="145"/>
    </row>
    <row r="188" spans="1:10">
      <c r="A188" s="146"/>
      <c r="B188" s="155"/>
      <c r="C188" s="155"/>
      <c r="D188" s="145"/>
      <c r="E188" s="169"/>
      <c r="F188" s="145"/>
      <c r="G188" s="145"/>
      <c r="H188" s="145"/>
      <c r="I188" s="145"/>
      <c r="J188" s="145"/>
    </row>
    <row r="189" spans="1:10">
      <c r="A189" s="146"/>
      <c r="B189" s="155"/>
      <c r="C189" s="155"/>
      <c r="D189" s="145"/>
      <c r="E189" s="169"/>
      <c r="F189" s="145"/>
      <c r="G189" s="145"/>
      <c r="H189" s="145"/>
      <c r="I189" s="145"/>
      <c r="J189" s="145"/>
    </row>
    <row r="190" spans="1:10">
      <c r="A190" s="146"/>
      <c r="B190" s="155"/>
      <c r="C190" s="155"/>
      <c r="D190" s="145"/>
      <c r="E190" s="169"/>
      <c r="F190" s="145"/>
      <c r="G190" s="145"/>
      <c r="H190" s="145"/>
      <c r="I190" s="145"/>
      <c r="J190" s="145"/>
    </row>
    <row r="191" spans="1:10">
      <c r="A191" s="146"/>
      <c r="B191" s="155"/>
      <c r="C191" s="155"/>
      <c r="D191" s="145"/>
      <c r="E191" s="169"/>
      <c r="F191" s="145"/>
      <c r="G191" s="145"/>
      <c r="H191" s="145"/>
      <c r="I191" s="145"/>
      <c r="J191" s="145"/>
    </row>
    <row r="192" spans="1:10">
      <c r="A192" s="146"/>
      <c r="B192" s="155"/>
      <c r="C192" s="155"/>
      <c r="D192" s="145"/>
      <c r="E192" s="169"/>
      <c r="F192" s="145"/>
      <c r="G192" s="145"/>
      <c r="H192" s="145"/>
      <c r="I192" s="145"/>
      <c r="J192" s="145"/>
    </row>
    <row r="193" spans="1:10">
      <c r="A193" s="146"/>
      <c r="B193" s="155"/>
      <c r="C193" s="155"/>
      <c r="D193" s="145"/>
      <c r="E193" s="169"/>
      <c r="F193" s="145"/>
      <c r="G193" s="145"/>
      <c r="H193" s="145"/>
      <c r="I193" s="145"/>
      <c r="J193" s="145"/>
    </row>
    <row r="194" spans="1:10">
      <c r="A194" s="146"/>
      <c r="B194" s="155"/>
      <c r="C194" s="155"/>
      <c r="D194" s="145"/>
      <c r="E194" s="169"/>
      <c r="F194" s="145"/>
      <c r="G194" s="145"/>
      <c r="H194" s="145"/>
      <c r="I194" s="145"/>
      <c r="J194" s="145"/>
    </row>
    <row r="195" spans="1:10">
      <c r="A195" s="146"/>
      <c r="B195" s="155"/>
      <c r="C195" s="155"/>
      <c r="D195" s="145"/>
      <c r="E195" s="169"/>
      <c r="F195" s="145"/>
      <c r="G195" s="145"/>
      <c r="H195" s="145"/>
      <c r="I195" s="145"/>
      <c r="J195" s="145"/>
    </row>
    <row r="196" spans="1:10">
      <c r="A196" s="146"/>
      <c r="B196" s="155"/>
      <c r="C196" s="155"/>
      <c r="D196" s="145"/>
      <c r="E196" s="169"/>
      <c r="F196" s="145"/>
      <c r="G196" s="145"/>
      <c r="H196" s="145"/>
      <c r="I196" s="145"/>
      <c r="J196" s="145"/>
    </row>
    <row r="197" spans="1:10">
      <c r="A197" s="146"/>
      <c r="B197" s="155"/>
      <c r="C197" s="155"/>
      <c r="D197" s="145"/>
      <c r="E197" s="169"/>
      <c r="F197" s="145"/>
      <c r="G197" s="145"/>
      <c r="H197" s="145"/>
      <c r="I197" s="145"/>
      <c r="J197" s="145"/>
    </row>
    <row r="198" spans="1:10">
      <c r="A198" s="146"/>
      <c r="B198" s="155"/>
      <c r="C198" s="155"/>
      <c r="D198" s="145"/>
      <c r="E198" s="169"/>
      <c r="F198" s="145"/>
      <c r="G198" s="145"/>
      <c r="H198" s="145"/>
      <c r="I198" s="145"/>
      <c r="J198" s="145"/>
    </row>
    <row r="199" spans="1:10">
      <c r="A199" s="146"/>
      <c r="B199" s="155"/>
      <c r="C199" s="155"/>
      <c r="D199" s="145"/>
      <c r="E199" s="169"/>
      <c r="F199" s="145"/>
      <c r="G199" s="145"/>
      <c r="H199" s="145"/>
      <c r="I199" s="145"/>
      <c r="J199" s="145"/>
    </row>
    <row r="200" spans="1:10">
      <c r="A200" s="146"/>
      <c r="B200" s="155"/>
      <c r="C200" s="155"/>
      <c r="D200" s="145"/>
      <c r="E200" s="169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903C-37FD-4488-8398-735866DE0640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62">
        <v>39083</v>
      </c>
      <c r="B2" s="161" t="s">
        <v>148</v>
      </c>
      <c r="C2" s="161" t="s">
        <v>188</v>
      </c>
      <c r="D2" s="160">
        <v>4224474.26</v>
      </c>
      <c r="E2" s="161" t="s">
        <v>183</v>
      </c>
      <c r="F2" s="160">
        <v>0</v>
      </c>
      <c r="G2" s="160">
        <v>0</v>
      </c>
      <c r="H2" s="160">
        <v>0</v>
      </c>
      <c r="I2" s="160">
        <v>0</v>
      </c>
      <c r="J2" s="160">
        <v>0</v>
      </c>
    </row>
    <row r="3" spans="1:10">
      <c r="A3" s="162">
        <v>39114</v>
      </c>
      <c r="B3" s="161" t="s">
        <v>148</v>
      </c>
      <c r="C3" s="161" t="s">
        <v>188</v>
      </c>
      <c r="D3" s="160">
        <v>4763810.4000000004</v>
      </c>
      <c r="E3" s="161" t="s">
        <v>183</v>
      </c>
      <c r="F3" s="160">
        <v>0</v>
      </c>
      <c r="G3" s="160">
        <v>0</v>
      </c>
      <c r="H3" s="160">
        <v>0</v>
      </c>
      <c r="I3" s="160">
        <v>0</v>
      </c>
      <c r="J3" s="160">
        <v>0</v>
      </c>
    </row>
    <row r="4" spans="1:10">
      <c r="A4" s="162">
        <v>39142</v>
      </c>
      <c r="B4" s="161" t="s">
        <v>148</v>
      </c>
      <c r="C4" s="161" t="s">
        <v>188</v>
      </c>
      <c r="D4" s="160">
        <v>3757081.08</v>
      </c>
      <c r="E4" s="161" t="s">
        <v>183</v>
      </c>
      <c r="F4" s="160">
        <v>0</v>
      </c>
      <c r="G4" s="160">
        <v>0</v>
      </c>
      <c r="H4" s="160">
        <v>0</v>
      </c>
      <c r="I4" s="160">
        <v>0</v>
      </c>
      <c r="J4" s="160">
        <v>0</v>
      </c>
    </row>
    <row r="5" spans="1:10">
      <c r="A5" s="162">
        <v>39173</v>
      </c>
      <c r="B5" s="161" t="s">
        <v>148</v>
      </c>
      <c r="C5" s="161" t="s">
        <v>188</v>
      </c>
      <c r="D5" s="160">
        <v>3668535.38</v>
      </c>
      <c r="E5" s="161" t="s">
        <v>183</v>
      </c>
      <c r="F5" s="160">
        <v>0</v>
      </c>
      <c r="G5" s="160">
        <v>0</v>
      </c>
      <c r="H5" s="160">
        <v>0</v>
      </c>
      <c r="I5" s="160">
        <v>0</v>
      </c>
      <c r="J5" s="160">
        <v>0</v>
      </c>
    </row>
    <row r="6" spans="1:10">
      <c r="A6" s="162">
        <v>39203</v>
      </c>
      <c r="B6" s="161" t="s">
        <v>148</v>
      </c>
      <c r="C6" s="161" t="s">
        <v>188</v>
      </c>
      <c r="D6" s="160">
        <v>4386908.4000000004</v>
      </c>
      <c r="E6" s="161" t="s">
        <v>183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</row>
    <row r="7" spans="1:10">
      <c r="A7" s="162">
        <v>39234</v>
      </c>
      <c r="B7" s="161" t="s">
        <v>148</v>
      </c>
      <c r="C7" s="161" t="s">
        <v>188</v>
      </c>
      <c r="D7" s="160">
        <v>4686671.22</v>
      </c>
      <c r="E7" s="161" t="s">
        <v>183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</row>
    <row r="8" spans="1:10">
      <c r="A8" s="162">
        <v>39264</v>
      </c>
      <c r="B8" s="161" t="s">
        <v>148</v>
      </c>
      <c r="C8" s="161" t="s">
        <v>188</v>
      </c>
      <c r="D8" s="160">
        <v>4310446.6500000004</v>
      </c>
      <c r="E8" s="161" t="s">
        <v>183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</row>
    <row r="9" spans="1:10">
      <c r="A9" s="162">
        <v>39295</v>
      </c>
      <c r="B9" s="161" t="s">
        <v>148</v>
      </c>
      <c r="C9" s="161" t="s">
        <v>188</v>
      </c>
      <c r="D9" s="160">
        <v>4027970.95</v>
      </c>
      <c r="E9" s="161" t="s">
        <v>183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</row>
    <row r="10" spans="1:10">
      <c r="A10" s="162">
        <v>39326</v>
      </c>
      <c r="B10" s="161" t="s">
        <v>148</v>
      </c>
      <c r="C10" s="161" t="s">
        <v>188</v>
      </c>
      <c r="D10" s="160">
        <v>4385856.7699999996</v>
      </c>
      <c r="E10" s="161" t="s">
        <v>183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</row>
    <row r="11" spans="1:10">
      <c r="A11" s="162">
        <v>39356</v>
      </c>
      <c r="B11" s="161" t="s">
        <v>148</v>
      </c>
      <c r="C11" s="161" t="s">
        <v>188</v>
      </c>
      <c r="D11" s="160">
        <v>3734368.66</v>
      </c>
      <c r="E11" s="161" t="s">
        <v>183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</row>
    <row r="12" spans="1:10">
      <c r="A12" s="162">
        <v>39387</v>
      </c>
      <c r="B12" s="161" t="s">
        <v>148</v>
      </c>
      <c r="C12" s="161" t="s">
        <v>188</v>
      </c>
      <c r="D12" s="160">
        <v>4200745.04</v>
      </c>
      <c r="E12" s="161" t="s">
        <v>183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</row>
    <row r="13" spans="1:10">
      <c r="A13" s="162">
        <v>39417</v>
      </c>
      <c r="B13" s="161" t="s">
        <v>148</v>
      </c>
      <c r="C13" s="161" t="s">
        <v>188</v>
      </c>
      <c r="D13" s="160">
        <v>5035187.53</v>
      </c>
      <c r="E13" s="161" t="s">
        <v>183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</row>
    <row r="14" spans="1:10">
      <c r="A14" s="162">
        <v>39448</v>
      </c>
      <c r="B14" s="161" t="s">
        <v>148</v>
      </c>
      <c r="C14" s="161" t="s">
        <v>188</v>
      </c>
      <c r="D14" s="160">
        <v>4149956.37</v>
      </c>
      <c r="E14" s="161" t="s">
        <v>183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</row>
    <row r="15" spans="1:10">
      <c r="A15" s="162">
        <v>39479</v>
      </c>
      <c r="B15" s="161" t="s">
        <v>148</v>
      </c>
      <c r="C15" s="161" t="s">
        <v>188</v>
      </c>
      <c r="D15" s="160">
        <v>4402801.8600000003</v>
      </c>
      <c r="E15" s="161" t="s">
        <v>183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62">
        <v>39508</v>
      </c>
      <c r="B16" s="161" t="s">
        <v>148</v>
      </c>
      <c r="C16" s="161" t="s">
        <v>188</v>
      </c>
      <c r="D16" s="160">
        <v>3818562.93</v>
      </c>
      <c r="E16" s="161" t="s">
        <v>183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</row>
    <row r="17" spans="1:10">
      <c r="A17" s="162">
        <v>39539</v>
      </c>
      <c r="B17" s="161" t="s">
        <v>148</v>
      </c>
      <c r="C17" s="161" t="s">
        <v>188</v>
      </c>
      <c r="D17" s="160">
        <v>4145797.21</v>
      </c>
      <c r="E17" s="161" t="s">
        <v>183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</row>
    <row r="18" spans="1:10">
      <c r="A18" s="162">
        <v>39569</v>
      </c>
      <c r="B18" s="161" t="s">
        <v>148</v>
      </c>
      <c r="C18" s="161" t="s">
        <v>188</v>
      </c>
      <c r="D18" s="160">
        <v>4033311</v>
      </c>
      <c r="E18" s="161" t="s">
        <v>183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</row>
    <row r="19" spans="1:10">
      <c r="A19" s="162">
        <v>39600</v>
      </c>
      <c r="B19" s="161" t="s">
        <v>148</v>
      </c>
      <c r="C19" s="161" t="s">
        <v>188</v>
      </c>
      <c r="D19" s="160">
        <v>5280458.67</v>
      </c>
      <c r="E19" s="161" t="s">
        <v>183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</row>
    <row r="20" spans="1:10">
      <c r="A20" s="162">
        <v>39630</v>
      </c>
      <c r="B20" s="161" t="s">
        <v>148</v>
      </c>
      <c r="C20" s="161" t="s">
        <v>188</v>
      </c>
      <c r="D20" s="160">
        <v>4665042.93</v>
      </c>
      <c r="E20" s="161" t="s">
        <v>183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62">
        <v>39661</v>
      </c>
      <c r="B21" s="161" t="s">
        <v>148</v>
      </c>
      <c r="C21" s="161" t="s">
        <v>188</v>
      </c>
      <c r="D21" s="160">
        <v>4786151.6500000004</v>
      </c>
      <c r="E21" s="161" t="s">
        <v>183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</row>
    <row r="22" spans="1:10">
      <c r="A22" s="162">
        <v>39692</v>
      </c>
      <c r="B22" s="161" t="s">
        <v>148</v>
      </c>
      <c r="C22" s="161" t="s">
        <v>188</v>
      </c>
      <c r="D22" s="160">
        <v>4741282.51</v>
      </c>
      <c r="E22" s="161" t="s">
        <v>183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</row>
    <row r="23" spans="1:10">
      <c r="A23" s="162">
        <v>39722</v>
      </c>
      <c r="B23" s="161" t="s">
        <v>148</v>
      </c>
      <c r="C23" s="161" t="s">
        <v>188</v>
      </c>
      <c r="D23" s="160">
        <v>3899635.89</v>
      </c>
      <c r="E23" s="161" t="s">
        <v>183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</row>
    <row r="24" spans="1:10">
      <c r="A24" s="162">
        <v>39753</v>
      </c>
      <c r="B24" s="161" t="s">
        <v>148</v>
      </c>
      <c r="C24" s="161" t="s">
        <v>188</v>
      </c>
      <c r="D24" s="160">
        <v>4947307.45</v>
      </c>
      <c r="E24" s="161" t="s">
        <v>183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</row>
    <row r="25" spans="1:10">
      <c r="A25" s="162">
        <v>39783</v>
      </c>
      <c r="B25" s="161" t="s">
        <v>148</v>
      </c>
      <c r="C25" s="161" t="s">
        <v>188</v>
      </c>
      <c r="D25" s="160">
        <v>4553214.1900000004</v>
      </c>
      <c r="E25" s="161" t="s">
        <v>183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</row>
    <row r="26" spans="1:10">
      <c r="A26" s="162">
        <v>39814</v>
      </c>
      <c r="B26" s="161" t="s">
        <v>148</v>
      </c>
      <c r="C26" s="161" t="s">
        <v>188</v>
      </c>
      <c r="D26" s="160">
        <v>3534871.99</v>
      </c>
      <c r="E26" s="161" t="s">
        <v>183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62">
        <v>39845</v>
      </c>
      <c r="B27" s="161" t="s">
        <v>148</v>
      </c>
      <c r="C27" s="161" t="s">
        <v>188</v>
      </c>
      <c r="D27" s="160">
        <v>4416481.45</v>
      </c>
      <c r="E27" s="161" t="s">
        <v>183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62">
        <v>39873</v>
      </c>
      <c r="B28" s="161" t="s">
        <v>148</v>
      </c>
      <c r="C28" s="161" t="s">
        <v>188</v>
      </c>
      <c r="D28" s="160">
        <v>3590446.11</v>
      </c>
      <c r="E28" s="161" t="s">
        <v>183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62">
        <v>39904</v>
      </c>
      <c r="B29" s="161" t="s">
        <v>148</v>
      </c>
      <c r="C29" s="161" t="s">
        <v>188</v>
      </c>
      <c r="D29" s="160">
        <v>2944305.75</v>
      </c>
      <c r="E29" s="161" t="s">
        <v>183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</row>
    <row r="30" spans="1:10">
      <c r="A30" s="162">
        <v>39934</v>
      </c>
      <c r="B30" s="161" t="s">
        <v>148</v>
      </c>
      <c r="C30" s="161" t="s">
        <v>188</v>
      </c>
      <c r="D30" s="160">
        <v>2633561.48</v>
      </c>
      <c r="E30" s="161" t="s">
        <v>183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>
      <c r="A31" s="162">
        <v>39964</v>
      </c>
      <c r="B31" s="161" t="s">
        <v>148</v>
      </c>
      <c r="C31" s="161" t="s">
        <v>188</v>
      </c>
      <c r="D31" s="160">
        <v>2376562.5699999998</v>
      </c>
      <c r="E31" s="161" t="s">
        <v>183</v>
      </c>
      <c r="F31" s="160">
        <v>2387682.9</v>
      </c>
      <c r="G31" s="160">
        <v>9972.5400000000009</v>
      </c>
      <c r="H31" s="160">
        <v>2912.81</v>
      </c>
      <c r="I31" s="160">
        <v>0</v>
      </c>
      <c r="J31" s="160">
        <v>-24005.68</v>
      </c>
    </row>
    <row r="32" spans="1:10">
      <c r="A32" s="162">
        <v>39994</v>
      </c>
      <c r="B32" s="161" t="s">
        <v>148</v>
      </c>
      <c r="C32" s="161" t="s">
        <v>188</v>
      </c>
      <c r="D32" s="160">
        <v>3978687.61</v>
      </c>
      <c r="E32" s="161" t="s">
        <v>183</v>
      </c>
      <c r="F32" s="160">
        <v>3978631.79</v>
      </c>
      <c r="G32" s="160">
        <v>22610.15</v>
      </c>
      <c r="H32" s="160">
        <v>17634.439999999999</v>
      </c>
      <c r="I32" s="160">
        <v>0</v>
      </c>
      <c r="J32" s="160">
        <v>-40188.769999999997</v>
      </c>
    </row>
    <row r="33" spans="1:10">
      <c r="A33" s="162">
        <v>40025</v>
      </c>
      <c r="B33" s="161" t="s">
        <v>148</v>
      </c>
      <c r="C33" s="161" t="s">
        <v>188</v>
      </c>
      <c r="D33" s="160">
        <v>3741614.38</v>
      </c>
      <c r="E33" s="161" t="s">
        <v>183</v>
      </c>
      <c r="F33" s="160">
        <v>3768627.68</v>
      </c>
      <c r="G33" s="160">
        <v>12367.23</v>
      </c>
      <c r="H33" s="160">
        <v>-1586.45</v>
      </c>
      <c r="I33" s="160">
        <v>0</v>
      </c>
      <c r="J33" s="160">
        <v>-37794.080000000002</v>
      </c>
    </row>
    <row r="34" spans="1:10">
      <c r="A34" s="162">
        <v>40056</v>
      </c>
      <c r="B34" s="161" t="s">
        <v>148</v>
      </c>
      <c r="C34" s="161" t="s">
        <v>188</v>
      </c>
      <c r="D34" s="160">
        <v>3768969.07</v>
      </c>
      <c r="E34" s="161" t="s">
        <v>183</v>
      </c>
      <c r="F34" s="160">
        <v>3789923.7</v>
      </c>
      <c r="G34" s="160">
        <v>14114.92</v>
      </c>
      <c r="H34" s="160">
        <v>3000.84</v>
      </c>
      <c r="I34" s="160">
        <v>0</v>
      </c>
      <c r="J34" s="160">
        <v>-38070.39</v>
      </c>
    </row>
    <row r="35" spans="1:10">
      <c r="A35" s="162">
        <v>40086</v>
      </c>
      <c r="B35" s="161" t="s">
        <v>148</v>
      </c>
      <c r="C35" s="161" t="s">
        <v>188</v>
      </c>
      <c r="D35" s="160">
        <v>4637030.68</v>
      </c>
      <c r="E35" s="161" t="s">
        <v>183</v>
      </c>
      <c r="F35" s="160">
        <v>4650442.72</v>
      </c>
      <c r="G35" s="160">
        <v>22224.66</v>
      </c>
      <c r="H35" s="160">
        <v>11202</v>
      </c>
      <c r="I35" s="160">
        <v>0</v>
      </c>
      <c r="J35" s="160">
        <v>-46838.7</v>
      </c>
    </row>
    <row r="36" spans="1:10">
      <c r="A36" s="162">
        <v>40117</v>
      </c>
      <c r="B36" s="161" t="s">
        <v>148</v>
      </c>
      <c r="C36" s="161" t="s">
        <v>188</v>
      </c>
      <c r="D36" s="160">
        <v>4070882.52</v>
      </c>
      <c r="E36" s="161" t="s">
        <v>183</v>
      </c>
      <c r="F36" s="160">
        <v>4094319.65</v>
      </c>
      <c r="G36" s="160">
        <v>16589.650000000001</v>
      </c>
      <c r="H36" s="160">
        <v>1093.25</v>
      </c>
      <c r="I36" s="160">
        <v>0</v>
      </c>
      <c r="J36" s="160">
        <v>-41120.03</v>
      </c>
    </row>
    <row r="37" spans="1:10">
      <c r="A37" s="162">
        <v>40147</v>
      </c>
      <c r="B37" s="161" t="s">
        <v>148</v>
      </c>
      <c r="C37" s="161" t="s">
        <v>188</v>
      </c>
      <c r="D37" s="160">
        <v>3844853.84</v>
      </c>
      <c r="E37" s="161" t="s">
        <v>183</v>
      </c>
      <c r="F37" s="160">
        <v>3872728.29</v>
      </c>
      <c r="G37" s="160">
        <v>10335.66</v>
      </c>
      <c r="H37" s="160">
        <v>626.79999999999995</v>
      </c>
      <c r="I37" s="160">
        <v>0</v>
      </c>
      <c r="J37" s="160">
        <v>-38836.910000000003</v>
      </c>
    </row>
    <row r="38" spans="1:10">
      <c r="A38" s="162">
        <v>40178</v>
      </c>
      <c r="B38" s="161" t="s">
        <v>148</v>
      </c>
      <c r="C38" s="161" t="s">
        <v>188</v>
      </c>
      <c r="D38" s="160">
        <v>3777404.87</v>
      </c>
      <c r="E38" s="161" t="s">
        <v>183</v>
      </c>
      <c r="F38" s="160">
        <v>3803987.07</v>
      </c>
      <c r="G38" s="160">
        <v>845.84</v>
      </c>
      <c r="H38" s="160">
        <v>10727.57</v>
      </c>
      <c r="I38" s="160">
        <v>0</v>
      </c>
      <c r="J38" s="160">
        <v>-38155.61</v>
      </c>
    </row>
    <row r="39" spans="1:10">
      <c r="A39" s="162">
        <v>40209</v>
      </c>
      <c r="B39" s="161" t="s">
        <v>148</v>
      </c>
      <c r="C39" s="161" t="s">
        <v>188</v>
      </c>
      <c r="D39" s="160">
        <v>4034265.5</v>
      </c>
      <c r="E39" s="161" t="s">
        <v>183</v>
      </c>
      <c r="F39" s="160">
        <v>4085815.51</v>
      </c>
      <c r="G39" s="160">
        <v>21687.67</v>
      </c>
      <c r="H39" s="160">
        <v>-32487.53</v>
      </c>
      <c r="I39" s="160">
        <v>0</v>
      </c>
      <c r="J39" s="160">
        <v>-40750.15</v>
      </c>
    </row>
    <row r="40" spans="1:10">
      <c r="A40" s="162">
        <v>40237</v>
      </c>
      <c r="B40" s="161" t="s">
        <v>148</v>
      </c>
      <c r="C40" s="161" t="s">
        <v>188</v>
      </c>
      <c r="D40" s="160">
        <v>3592272.86</v>
      </c>
      <c r="E40" s="161" t="s">
        <v>183</v>
      </c>
      <c r="F40" s="160">
        <v>3561531.92</v>
      </c>
      <c r="G40" s="160">
        <v>33546.89</v>
      </c>
      <c r="H40" s="160">
        <v>33479.64</v>
      </c>
      <c r="I40" s="160">
        <v>0</v>
      </c>
      <c r="J40" s="160">
        <v>-36285.589999999997</v>
      </c>
    </row>
    <row r="41" spans="1:10">
      <c r="A41" s="162">
        <v>40268</v>
      </c>
      <c r="B41" s="161" t="s">
        <v>148</v>
      </c>
      <c r="C41" s="161" t="s">
        <v>188</v>
      </c>
      <c r="D41" s="160">
        <v>4035269.85</v>
      </c>
      <c r="E41" s="161" t="s">
        <v>183</v>
      </c>
      <c r="F41" s="160">
        <v>4096379.65</v>
      </c>
      <c r="G41" s="160">
        <v>23986.720000000001</v>
      </c>
      <c r="H41" s="160">
        <v>-44336.21</v>
      </c>
      <c r="I41" s="160">
        <v>0</v>
      </c>
      <c r="J41" s="160">
        <v>-40760.31</v>
      </c>
    </row>
    <row r="42" spans="1:10">
      <c r="A42" s="162">
        <v>40298</v>
      </c>
      <c r="B42" s="161" t="s">
        <v>148</v>
      </c>
      <c r="C42" s="161" t="s">
        <v>188</v>
      </c>
      <c r="D42" s="160">
        <v>3769279.93</v>
      </c>
      <c r="E42" s="161" t="s">
        <v>183</v>
      </c>
      <c r="F42" s="160">
        <v>3688282.72</v>
      </c>
      <c r="G42" s="160">
        <v>110601.39</v>
      </c>
      <c r="H42" s="160">
        <v>8469.35</v>
      </c>
      <c r="I42" s="160">
        <v>0</v>
      </c>
      <c r="J42" s="160">
        <v>-38073.53</v>
      </c>
    </row>
    <row r="43" spans="1:10">
      <c r="A43" s="162">
        <v>40329</v>
      </c>
      <c r="B43" s="161" t="s">
        <v>148</v>
      </c>
      <c r="C43" s="161" t="s">
        <v>188</v>
      </c>
      <c r="D43" s="160">
        <v>3477218.66</v>
      </c>
      <c r="E43" s="161" t="s">
        <v>183</v>
      </c>
      <c r="F43" s="160">
        <v>3483240.42</v>
      </c>
      <c r="G43" s="160">
        <v>23952.01</v>
      </c>
      <c r="H43" s="160">
        <v>5149.66</v>
      </c>
      <c r="I43" s="160">
        <v>0</v>
      </c>
      <c r="J43" s="160">
        <v>-35123.43</v>
      </c>
    </row>
    <row r="44" spans="1:10">
      <c r="A44" s="162">
        <v>40359</v>
      </c>
      <c r="B44" s="161" t="s">
        <v>148</v>
      </c>
      <c r="C44" s="161" t="s">
        <v>188</v>
      </c>
      <c r="D44" s="160">
        <v>3552648.21</v>
      </c>
      <c r="E44" s="161" t="s">
        <v>183</v>
      </c>
      <c r="F44" s="160">
        <v>3546267.85</v>
      </c>
      <c r="G44" s="160">
        <v>41114.730000000003</v>
      </c>
      <c r="H44" s="160">
        <v>1150.96</v>
      </c>
      <c r="I44" s="160">
        <v>0</v>
      </c>
      <c r="J44" s="160">
        <v>-35885.33</v>
      </c>
    </row>
    <row r="45" spans="1:10">
      <c r="A45" s="162">
        <v>40390</v>
      </c>
      <c r="B45" s="161" t="s">
        <v>148</v>
      </c>
      <c r="C45" s="161" t="s">
        <v>188</v>
      </c>
      <c r="D45" s="160">
        <v>3371871.55</v>
      </c>
      <c r="E45" s="161" t="s">
        <v>183</v>
      </c>
      <c r="F45" s="160">
        <v>3418194.51</v>
      </c>
      <c r="G45" s="160">
        <v>6191.16</v>
      </c>
      <c r="H45" s="160">
        <v>-18454.82</v>
      </c>
      <c r="I45" s="160">
        <v>0</v>
      </c>
      <c r="J45" s="160">
        <v>-34059.300000000003</v>
      </c>
    </row>
    <row r="46" spans="1:10">
      <c r="A46" s="162">
        <v>40421</v>
      </c>
      <c r="B46" s="161" t="s">
        <v>148</v>
      </c>
      <c r="C46" s="161" t="s">
        <v>188</v>
      </c>
      <c r="D46" s="160">
        <v>3422619.45</v>
      </c>
      <c r="E46" s="161" t="s">
        <v>183</v>
      </c>
      <c r="F46" s="160">
        <v>3435729.82</v>
      </c>
      <c r="G46" s="160">
        <v>22161.02</v>
      </c>
      <c r="H46" s="160">
        <v>-699.48</v>
      </c>
      <c r="I46" s="160">
        <v>0</v>
      </c>
      <c r="J46" s="160">
        <v>-34571.910000000003</v>
      </c>
    </row>
    <row r="47" spans="1:10">
      <c r="A47" s="162">
        <v>40451</v>
      </c>
      <c r="B47" s="161" t="s">
        <v>148</v>
      </c>
      <c r="C47" s="161" t="s">
        <v>188</v>
      </c>
      <c r="D47" s="160">
        <v>3604940.92</v>
      </c>
      <c r="E47" s="161" t="s">
        <v>183</v>
      </c>
      <c r="F47" s="160">
        <v>3625816.1</v>
      </c>
      <c r="G47" s="160">
        <v>18266.419999999998</v>
      </c>
      <c r="H47" s="160">
        <v>-2728.06</v>
      </c>
      <c r="I47" s="160">
        <v>0</v>
      </c>
      <c r="J47" s="160">
        <v>-36413.54</v>
      </c>
    </row>
    <row r="48" spans="1:10">
      <c r="A48" s="162">
        <v>40482</v>
      </c>
      <c r="B48" s="161" t="s">
        <v>148</v>
      </c>
      <c r="C48" s="161" t="s">
        <v>188</v>
      </c>
      <c r="D48" s="160">
        <v>3452328.27</v>
      </c>
      <c r="E48" s="161" t="s">
        <v>183</v>
      </c>
      <c r="F48" s="160">
        <v>3473521.63</v>
      </c>
      <c r="G48" s="160">
        <v>11949.61</v>
      </c>
      <c r="H48" s="160">
        <v>1729.03</v>
      </c>
      <c r="I48" s="160">
        <v>0</v>
      </c>
      <c r="J48" s="160">
        <v>-34872</v>
      </c>
    </row>
    <row r="49" spans="1:10">
      <c r="A49" s="162">
        <v>40512</v>
      </c>
      <c r="B49" s="161" t="s">
        <v>148</v>
      </c>
      <c r="C49" s="161" t="s">
        <v>188</v>
      </c>
      <c r="D49" s="160">
        <v>3350811.39</v>
      </c>
      <c r="E49" s="161" t="s">
        <v>183</v>
      </c>
      <c r="F49" s="160">
        <v>3367078.2</v>
      </c>
      <c r="G49" s="160">
        <v>21617.14</v>
      </c>
      <c r="H49" s="160">
        <v>-4037.37</v>
      </c>
      <c r="I49" s="160">
        <v>0</v>
      </c>
      <c r="J49" s="160">
        <v>-33846.58</v>
      </c>
    </row>
    <row r="50" spans="1:10">
      <c r="A50" s="162">
        <v>40543</v>
      </c>
      <c r="B50" s="161" t="s">
        <v>148</v>
      </c>
      <c r="C50" s="161" t="s">
        <v>188</v>
      </c>
      <c r="D50" s="160">
        <v>3259843.75</v>
      </c>
      <c r="E50" s="161" t="s">
        <v>183</v>
      </c>
      <c r="F50" s="160">
        <v>3274992.55</v>
      </c>
      <c r="G50" s="160">
        <v>30932.07</v>
      </c>
      <c r="H50" s="160">
        <v>-13153.15</v>
      </c>
      <c r="I50" s="160">
        <v>0</v>
      </c>
      <c r="J50" s="160">
        <v>-32927.72</v>
      </c>
    </row>
    <row r="51" spans="1:10">
      <c r="A51" s="162">
        <v>40574</v>
      </c>
      <c r="B51" s="161" t="s">
        <v>148</v>
      </c>
      <c r="C51" s="161" t="s">
        <v>188</v>
      </c>
      <c r="D51" s="160">
        <v>5114416.13</v>
      </c>
      <c r="E51" s="161" t="s">
        <v>183</v>
      </c>
      <c r="F51" s="160">
        <v>5173522.7699999996</v>
      </c>
      <c r="G51" s="160">
        <v>11236.62</v>
      </c>
      <c r="H51" s="160">
        <v>3839.14</v>
      </c>
      <c r="I51" s="160">
        <v>-22521.63</v>
      </c>
      <c r="J51" s="160">
        <v>-51660.77</v>
      </c>
    </row>
    <row r="52" spans="1:10">
      <c r="A52" s="162">
        <v>40602</v>
      </c>
      <c r="B52" s="161" t="s">
        <v>148</v>
      </c>
      <c r="C52" s="161" t="s">
        <v>188</v>
      </c>
      <c r="D52" s="160">
        <v>3856401.56</v>
      </c>
      <c r="E52" s="161" t="s">
        <v>183</v>
      </c>
      <c r="F52" s="160">
        <v>3883607.32</v>
      </c>
      <c r="G52" s="160">
        <v>10363.25</v>
      </c>
      <c r="H52" s="160">
        <v>6653.68</v>
      </c>
      <c r="I52" s="160">
        <v>-5269.13</v>
      </c>
      <c r="J52" s="160">
        <v>-38953.56</v>
      </c>
    </row>
    <row r="53" spans="1:10">
      <c r="A53" s="162">
        <v>40633</v>
      </c>
      <c r="B53" s="161" t="s">
        <v>148</v>
      </c>
      <c r="C53" s="161" t="s">
        <v>188</v>
      </c>
      <c r="D53" s="160">
        <v>3994788.07</v>
      </c>
      <c r="E53" s="161" t="s">
        <v>183</v>
      </c>
      <c r="F53" s="160">
        <v>4002833.07</v>
      </c>
      <c r="G53" s="160">
        <v>15113.45</v>
      </c>
      <c r="H53" s="160">
        <v>17192.95</v>
      </c>
      <c r="I53" s="160">
        <v>0</v>
      </c>
      <c r="J53" s="160">
        <v>-40351.4</v>
      </c>
    </row>
    <row r="54" spans="1:10">
      <c r="A54" s="162">
        <v>40663</v>
      </c>
      <c r="B54" s="161" t="s">
        <v>148</v>
      </c>
      <c r="C54" s="161" t="s">
        <v>188</v>
      </c>
      <c r="D54" s="160">
        <v>4028363.26</v>
      </c>
      <c r="E54" s="161" t="s">
        <v>183</v>
      </c>
      <c r="F54" s="160">
        <v>4051252.01</v>
      </c>
      <c r="G54" s="160">
        <v>15950.04</v>
      </c>
      <c r="H54" s="160">
        <v>13581.55</v>
      </c>
      <c r="I54" s="160">
        <v>-11729.8</v>
      </c>
      <c r="J54" s="160">
        <v>-40690.54</v>
      </c>
    </row>
    <row r="55" spans="1:10">
      <c r="A55" s="162">
        <v>40694</v>
      </c>
      <c r="B55" s="161" t="s">
        <v>148</v>
      </c>
      <c r="C55" s="161" t="s">
        <v>188</v>
      </c>
      <c r="D55" s="160">
        <v>3728383.84</v>
      </c>
      <c r="E55" s="161" t="s">
        <v>183</v>
      </c>
      <c r="F55" s="160">
        <v>3758690.9</v>
      </c>
      <c r="G55" s="160">
        <v>21190.55</v>
      </c>
      <c r="H55" s="160">
        <v>-4211.49</v>
      </c>
      <c r="I55" s="160">
        <v>-9625.67</v>
      </c>
      <c r="J55" s="160">
        <v>-37660.449999999997</v>
      </c>
    </row>
    <row r="56" spans="1:10">
      <c r="A56" s="162">
        <v>40724</v>
      </c>
      <c r="B56" s="161" t="s">
        <v>148</v>
      </c>
      <c r="C56" s="161" t="s">
        <v>188</v>
      </c>
      <c r="D56" s="160">
        <v>3800148.53</v>
      </c>
      <c r="E56" s="161" t="s">
        <v>183</v>
      </c>
      <c r="F56" s="160">
        <v>3843900.31</v>
      </c>
      <c r="G56" s="160">
        <v>-1501.68</v>
      </c>
      <c r="H56" s="160">
        <v>-60.84</v>
      </c>
      <c r="I56" s="160">
        <v>-3803.92</v>
      </c>
      <c r="J56" s="160">
        <v>-38385.339999999997</v>
      </c>
    </row>
    <row r="57" spans="1:10">
      <c r="A57" s="162">
        <v>40755</v>
      </c>
      <c r="B57" s="161" t="s">
        <v>148</v>
      </c>
      <c r="C57" s="161" t="s">
        <v>188</v>
      </c>
      <c r="D57" s="160">
        <v>3654906.84</v>
      </c>
      <c r="E57" s="161" t="s">
        <v>183</v>
      </c>
      <c r="F57" s="160">
        <v>3669309.04</v>
      </c>
      <c r="G57" s="160">
        <v>17632.95</v>
      </c>
      <c r="H57" s="160">
        <v>7011.63</v>
      </c>
      <c r="I57" s="160">
        <v>-2128.5300000000002</v>
      </c>
      <c r="J57" s="160">
        <v>-36918.25</v>
      </c>
    </row>
    <row r="58" spans="1:10">
      <c r="A58" s="162">
        <v>40786</v>
      </c>
      <c r="B58" s="161" t="s">
        <v>148</v>
      </c>
      <c r="C58" s="161" t="s">
        <v>188</v>
      </c>
      <c r="D58" s="160">
        <v>4178103.58</v>
      </c>
      <c r="E58" s="161" t="s">
        <v>183</v>
      </c>
      <c r="F58" s="160">
        <v>4162897.15</v>
      </c>
      <c r="G58" s="160">
        <v>33842.03</v>
      </c>
      <c r="H58" s="160">
        <v>29957.200000000001</v>
      </c>
      <c r="I58" s="160">
        <v>-6389.74</v>
      </c>
      <c r="J58" s="160">
        <v>-42203.06</v>
      </c>
    </row>
    <row r="59" spans="1:10">
      <c r="A59" s="162">
        <v>40816</v>
      </c>
      <c r="B59" s="161" t="s">
        <v>148</v>
      </c>
      <c r="C59" s="161" t="s">
        <v>188</v>
      </c>
      <c r="D59" s="160">
        <v>4004867.1</v>
      </c>
      <c r="E59" s="161" t="s">
        <v>183</v>
      </c>
      <c r="F59" s="160">
        <v>4014600.87</v>
      </c>
      <c r="G59" s="160">
        <v>30637.32</v>
      </c>
      <c r="H59" s="160">
        <v>82.11</v>
      </c>
      <c r="I59" s="160">
        <v>0</v>
      </c>
      <c r="J59" s="160">
        <v>-40453.199999999997</v>
      </c>
    </row>
    <row r="60" spans="1:10">
      <c r="A60" s="162">
        <v>40847</v>
      </c>
      <c r="B60" s="161" t="s">
        <v>148</v>
      </c>
      <c r="C60" s="161" t="s">
        <v>188</v>
      </c>
      <c r="D60" s="160">
        <v>3440548.45</v>
      </c>
      <c r="E60" s="161" t="s">
        <v>183</v>
      </c>
      <c r="F60" s="160">
        <v>4006670.07</v>
      </c>
      <c r="G60" s="160">
        <v>11430.09</v>
      </c>
      <c r="H60" s="160">
        <v>-534817.65</v>
      </c>
      <c r="I60" s="160">
        <v>-7981.05</v>
      </c>
      <c r="J60" s="160">
        <v>-34753.01</v>
      </c>
    </row>
    <row r="61" spans="1:10">
      <c r="A61" s="162">
        <v>40877</v>
      </c>
      <c r="B61" s="161" t="s">
        <v>148</v>
      </c>
      <c r="C61" s="161" t="s">
        <v>188</v>
      </c>
      <c r="D61" s="160">
        <v>3310490.45</v>
      </c>
      <c r="E61" s="161" t="s">
        <v>183</v>
      </c>
      <c r="F61" s="160">
        <v>3037611.31</v>
      </c>
      <c r="G61" s="160">
        <v>326065.8</v>
      </c>
      <c r="H61" s="160">
        <v>1407.76</v>
      </c>
      <c r="I61" s="160">
        <v>-21155.13</v>
      </c>
      <c r="J61" s="160">
        <v>-33439.29</v>
      </c>
    </row>
    <row r="62" spans="1:10">
      <c r="A62" s="162">
        <v>40908</v>
      </c>
      <c r="B62" s="161" t="s">
        <v>148</v>
      </c>
      <c r="C62" s="161" t="s">
        <v>188</v>
      </c>
      <c r="D62" s="160">
        <v>3497130.01</v>
      </c>
      <c r="E62" s="161" t="s">
        <v>183</v>
      </c>
      <c r="F62" s="160">
        <v>3420038.07</v>
      </c>
      <c r="G62" s="160">
        <v>122526.92</v>
      </c>
      <c r="H62" s="160">
        <v>-236.39</v>
      </c>
      <c r="I62" s="160">
        <v>-9874.0400000000009</v>
      </c>
      <c r="J62" s="160">
        <v>-35324.550000000003</v>
      </c>
    </row>
    <row r="63" spans="1:10">
      <c r="A63" s="162">
        <v>40939</v>
      </c>
      <c r="B63" s="161" t="s">
        <v>148</v>
      </c>
      <c r="C63" s="161" t="s">
        <v>188</v>
      </c>
      <c r="D63" s="160">
        <v>4284076.79</v>
      </c>
      <c r="E63" s="161" t="s">
        <v>183</v>
      </c>
      <c r="F63" s="160">
        <v>4224663.8600000003</v>
      </c>
      <c r="G63" s="160">
        <v>109264.49</v>
      </c>
      <c r="H63" s="160">
        <v>6036.61</v>
      </c>
      <c r="I63" s="160">
        <v>-12614.67</v>
      </c>
      <c r="J63" s="160">
        <v>-43273.5</v>
      </c>
    </row>
    <row r="64" spans="1:10">
      <c r="A64" s="162">
        <v>40968</v>
      </c>
      <c r="B64" s="161" t="s">
        <v>148</v>
      </c>
      <c r="C64" s="161" t="s">
        <v>188</v>
      </c>
      <c r="D64" s="160">
        <v>3700707.24</v>
      </c>
      <c r="E64" s="161" t="s">
        <v>183</v>
      </c>
      <c r="F64" s="160">
        <v>3555872.98</v>
      </c>
      <c r="G64" s="160">
        <v>188408.33</v>
      </c>
      <c r="H64" s="160">
        <v>-616.84</v>
      </c>
      <c r="I64" s="160">
        <v>-5576.36</v>
      </c>
      <c r="J64" s="160">
        <v>-37380.870000000003</v>
      </c>
    </row>
    <row r="65" spans="1:10">
      <c r="A65" s="162">
        <v>40999</v>
      </c>
      <c r="B65" s="161" t="s">
        <v>148</v>
      </c>
      <c r="C65" s="161" t="s">
        <v>188</v>
      </c>
      <c r="D65" s="160">
        <v>3841944.49</v>
      </c>
      <c r="E65" s="161" t="s">
        <v>183</v>
      </c>
      <c r="F65" s="160">
        <v>3846601.12</v>
      </c>
      <c r="G65" s="160">
        <v>39127.15</v>
      </c>
      <c r="H65" s="160">
        <v>-1657.18</v>
      </c>
      <c r="I65" s="160">
        <v>-3319.08</v>
      </c>
      <c r="J65" s="160">
        <v>-38807.519999999997</v>
      </c>
    </row>
    <row r="66" spans="1:10">
      <c r="A66" s="162">
        <v>41029</v>
      </c>
      <c r="B66" s="161" t="s">
        <v>148</v>
      </c>
      <c r="C66" s="161" t="s">
        <v>188</v>
      </c>
      <c r="D66" s="160">
        <v>4174312.93</v>
      </c>
      <c r="E66" s="161" t="s">
        <v>183</v>
      </c>
      <c r="F66" s="160">
        <v>4152879.17</v>
      </c>
      <c r="G66" s="160">
        <v>62786.7</v>
      </c>
      <c r="H66" s="160">
        <v>1267.51</v>
      </c>
      <c r="I66" s="160">
        <v>-455.68</v>
      </c>
      <c r="J66" s="160">
        <v>-42164.77</v>
      </c>
    </row>
    <row r="67" spans="1:10">
      <c r="A67" s="162">
        <v>41060</v>
      </c>
      <c r="B67" s="161" t="s">
        <v>148</v>
      </c>
      <c r="C67" s="161" t="s">
        <v>188</v>
      </c>
      <c r="D67" s="160">
        <v>3795280.13</v>
      </c>
      <c r="E67" s="161" t="s">
        <v>183</v>
      </c>
      <c r="F67" s="160">
        <v>3794322.27</v>
      </c>
      <c r="G67" s="160">
        <v>46915.78</v>
      </c>
      <c r="H67" s="160">
        <v>-1417.12</v>
      </c>
      <c r="I67" s="160">
        <v>-6204.64</v>
      </c>
      <c r="J67" s="160">
        <v>-38336.160000000003</v>
      </c>
    </row>
    <row r="68" spans="1:10">
      <c r="A68" s="162">
        <v>41090</v>
      </c>
      <c r="B68" s="161" t="s">
        <v>148</v>
      </c>
      <c r="C68" s="161" t="s">
        <v>188</v>
      </c>
      <c r="D68" s="160">
        <v>4209885.2699999996</v>
      </c>
      <c r="E68" s="161" t="s">
        <v>183</v>
      </c>
      <c r="F68" s="160">
        <v>3871105.47</v>
      </c>
      <c r="G68" s="160">
        <v>77680.63</v>
      </c>
      <c r="H68" s="160">
        <v>306686.13</v>
      </c>
      <c r="I68" s="160">
        <v>-3062.86</v>
      </c>
      <c r="J68" s="160">
        <v>-42524.1</v>
      </c>
    </row>
    <row r="69" spans="1:10">
      <c r="A69" s="162">
        <v>41121</v>
      </c>
      <c r="B69" s="161" t="s">
        <v>148</v>
      </c>
      <c r="C69" s="161" t="s">
        <v>188</v>
      </c>
      <c r="D69" s="160">
        <v>4058948.26</v>
      </c>
      <c r="E69" s="161" t="s">
        <v>183</v>
      </c>
      <c r="F69" s="160">
        <v>4028264.95</v>
      </c>
      <c r="G69" s="160">
        <v>78024.2</v>
      </c>
      <c r="H69" s="160">
        <v>1387.1</v>
      </c>
      <c r="I69" s="160">
        <v>-7728.51</v>
      </c>
      <c r="J69" s="160">
        <v>-40999.480000000003</v>
      </c>
    </row>
    <row r="70" spans="1:10">
      <c r="A70" s="162">
        <v>41152</v>
      </c>
      <c r="B70" s="161" t="s">
        <v>148</v>
      </c>
      <c r="C70" s="161" t="s">
        <v>188</v>
      </c>
      <c r="D70" s="160">
        <v>3880529.35</v>
      </c>
      <c r="E70" s="161" t="s">
        <v>183</v>
      </c>
      <c r="F70" s="160">
        <v>3790628.06</v>
      </c>
      <c r="G70" s="160">
        <v>122920.92</v>
      </c>
      <c r="H70" s="160">
        <v>6177.64</v>
      </c>
      <c r="I70" s="160">
        <v>0</v>
      </c>
      <c r="J70" s="160">
        <v>-39197.269999999997</v>
      </c>
    </row>
    <row r="71" spans="1:10">
      <c r="A71" s="162">
        <v>41182</v>
      </c>
      <c r="B71" s="161" t="s">
        <v>148</v>
      </c>
      <c r="C71" s="161" t="s">
        <v>188</v>
      </c>
      <c r="D71" s="160">
        <v>3715309.83</v>
      </c>
      <c r="E71" s="161" t="s">
        <v>183</v>
      </c>
      <c r="F71" s="160">
        <v>3637117.98</v>
      </c>
      <c r="G71" s="160">
        <v>80439.53</v>
      </c>
      <c r="H71" s="160">
        <v>37495.730000000003</v>
      </c>
      <c r="I71" s="160">
        <v>-2215.02</v>
      </c>
      <c r="J71" s="160">
        <v>-37528.39</v>
      </c>
    </row>
    <row r="72" spans="1:10">
      <c r="A72" s="162">
        <v>41213</v>
      </c>
      <c r="B72" s="161" t="s">
        <v>148</v>
      </c>
      <c r="C72" s="161" t="s">
        <v>188</v>
      </c>
      <c r="D72" s="160">
        <v>3511487.44</v>
      </c>
      <c r="E72" s="161" t="s">
        <v>183</v>
      </c>
      <c r="F72" s="160">
        <v>3342773.8</v>
      </c>
      <c r="G72" s="160">
        <v>203699.22</v>
      </c>
      <c r="H72" s="160">
        <v>2127.2399999999998</v>
      </c>
      <c r="I72" s="160">
        <v>-1643.25</v>
      </c>
      <c r="J72" s="160">
        <v>-35469.57</v>
      </c>
    </row>
    <row r="73" spans="1:10">
      <c r="A73" s="162">
        <v>41243</v>
      </c>
      <c r="B73" s="161" t="s">
        <v>148</v>
      </c>
      <c r="C73" s="161" t="s">
        <v>188</v>
      </c>
      <c r="D73" s="160">
        <v>3504134.54</v>
      </c>
      <c r="E73" s="161" t="s">
        <v>183</v>
      </c>
      <c r="F73" s="160">
        <v>3336126.08</v>
      </c>
      <c r="G73" s="160">
        <v>202585.67</v>
      </c>
      <c r="H73" s="160">
        <v>5903.18</v>
      </c>
      <c r="I73" s="160">
        <v>-5085.09</v>
      </c>
      <c r="J73" s="160">
        <v>-35395.300000000003</v>
      </c>
    </row>
    <row r="74" spans="1:10">
      <c r="A74" s="162">
        <v>41274</v>
      </c>
      <c r="B74" s="161" t="s">
        <v>148</v>
      </c>
      <c r="C74" s="161" t="s">
        <v>188</v>
      </c>
      <c r="D74" s="160">
        <v>3397751.41</v>
      </c>
      <c r="E74" s="161" t="s">
        <v>183</v>
      </c>
      <c r="F74" s="160">
        <v>3227007.06</v>
      </c>
      <c r="G74" s="160">
        <v>206897.13</v>
      </c>
      <c r="H74" s="160">
        <v>-1361.19</v>
      </c>
      <c r="I74" s="160">
        <v>-470.86</v>
      </c>
      <c r="J74" s="160">
        <v>-34320.730000000003</v>
      </c>
    </row>
    <row r="75" spans="1:10">
      <c r="A75" s="162">
        <v>41305</v>
      </c>
      <c r="B75" s="161" t="s">
        <v>148</v>
      </c>
      <c r="C75" s="161" t="s">
        <v>188</v>
      </c>
      <c r="D75" s="160">
        <v>4349882.43</v>
      </c>
      <c r="E75" s="161" t="s">
        <v>183</v>
      </c>
      <c r="F75" s="160">
        <v>4251465.01</v>
      </c>
      <c r="G75" s="160">
        <v>133846.62</v>
      </c>
      <c r="H75" s="160">
        <v>10502.06</v>
      </c>
      <c r="I75" s="160">
        <v>-1993.06</v>
      </c>
      <c r="J75" s="160">
        <v>-43938.2</v>
      </c>
    </row>
    <row r="76" spans="1:10">
      <c r="A76" s="162">
        <v>41333</v>
      </c>
      <c r="B76" s="161" t="s">
        <v>148</v>
      </c>
      <c r="C76" s="161" t="s">
        <v>188</v>
      </c>
      <c r="D76" s="160">
        <v>4211349.18</v>
      </c>
      <c r="E76" s="161" t="s">
        <v>183</v>
      </c>
      <c r="F76" s="160">
        <v>4028732.44</v>
      </c>
      <c r="G76" s="160">
        <v>225118.93</v>
      </c>
      <c r="H76" s="160">
        <v>880.06</v>
      </c>
      <c r="I76" s="160">
        <v>-843.37</v>
      </c>
      <c r="J76" s="160">
        <v>-42538.879999999997</v>
      </c>
    </row>
    <row r="77" spans="1:10">
      <c r="A77" s="162">
        <v>41364</v>
      </c>
      <c r="B77" s="161" t="s">
        <v>148</v>
      </c>
      <c r="C77" s="161" t="s">
        <v>188</v>
      </c>
      <c r="D77" s="160">
        <v>4394625.68</v>
      </c>
      <c r="E77" s="161" t="s">
        <v>183</v>
      </c>
      <c r="F77" s="160">
        <v>3633808.71</v>
      </c>
      <c r="G77" s="160">
        <v>153147.79</v>
      </c>
      <c r="H77" s="160">
        <v>652890.56000000006</v>
      </c>
      <c r="I77" s="160">
        <v>-831.22</v>
      </c>
      <c r="J77" s="160">
        <v>-44390.16</v>
      </c>
    </row>
    <row r="78" spans="1:10">
      <c r="A78" s="162">
        <v>41394</v>
      </c>
      <c r="B78" s="161" t="s">
        <v>148</v>
      </c>
      <c r="C78" s="161" t="s">
        <v>188</v>
      </c>
      <c r="D78" s="160">
        <v>3596944.27</v>
      </c>
      <c r="E78" s="161" t="s">
        <v>183</v>
      </c>
      <c r="F78" s="160">
        <v>3499108.03</v>
      </c>
      <c r="G78" s="160">
        <v>133184.81</v>
      </c>
      <c r="H78" s="160">
        <v>1869.98</v>
      </c>
      <c r="I78" s="160">
        <v>-885.78</v>
      </c>
      <c r="J78" s="160">
        <v>-36332.769999999997</v>
      </c>
    </row>
    <row r="79" spans="1:10">
      <c r="A79" s="162">
        <v>41425</v>
      </c>
      <c r="B79" s="161" t="s">
        <v>148</v>
      </c>
      <c r="C79" s="161" t="s">
        <v>188</v>
      </c>
      <c r="D79" s="160">
        <v>5838465.29</v>
      </c>
      <c r="E79" s="161" t="s">
        <v>183</v>
      </c>
      <c r="F79" s="160">
        <v>5588680.0099999998</v>
      </c>
      <c r="G79" s="160">
        <v>122514.72</v>
      </c>
      <c r="H79" s="160">
        <v>188193.3</v>
      </c>
      <c r="I79" s="160">
        <v>-1948.33</v>
      </c>
      <c r="J79" s="160">
        <v>-58974.41</v>
      </c>
    </row>
    <row r="80" spans="1:10">
      <c r="A80" s="162">
        <v>41455</v>
      </c>
      <c r="B80" s="161" t="s">
        <v>148</v>
      </c>
      <c r="C80" s="161" t="s">
        <v>188</v>
      </c>
      <c r="D80" s="160">
        <v>3453424.18</v>
      </c>
      <c r="E80" s="161" t="s">
        <v>183</v>
      </c>
      <c r="F80" s="160">
        <v>3316600.37</v>
      </c>
      <c r="G80" s="160">
        <v>150634.35</v>
      </c>
      <c r="H80" s="160">
        <v>22588.71</v>
      </c>
      <c r="I80" s="160">
        <v>-1516.18</v>
      </c>
      <c r="J80" s="160">
        <v>-34883.07</v>
      </c>
    </row>
    <row r="81" spans="1:10">
      <c r="A81" s="162">
        <v>41486</v>
      </c>
      <c r="B81" s="161" t="s">
        <v>148</v>
      </c>
      <c r="C81" s="161" t="s">
        <v>188</v>
      </c>
      <c r="D81" s="160">
        <v>3588502.6</v>
      </c>
      <c r="E81" s="161" t="s">
        <v>183</v>
      </c>
      <c r="F81" s="160">
        <v>3566813.13</v>
      </c>
      <c r="G81" s="160">
        <v>56442.74</v>
      </c>
      <c r="H81" s="160">
        <v>1494.23</v>
      </c>
      <c r="I81" s="160">
        <v>0</v>
      </c>
      <c r="J81" s="160">
        <v>-36247.5</v>
      </c>
    </row>
    <row r="82" spans="1:10">
      <c r="A82" s="162">
        <v>41517</v>
      </c>
      <c r="B82" s="161" t="s">
        <v>148</v>
      </c>
      <c r="C82" s="161" t="s">
        <v>188</v>
      </c>
      <c r="D82" s="160">
        <v>3472586.59</v>
      </c>
      <c r="E82" s="161" t="s">
        <v>183</v>
      </c>
      <c r="F82" s="160">
        <v>3461952.49</v>
      </c>
      <c r="G82" s="160">
        <v>56732.85</v>
      </c>
      <c r="H82" s="160">
        <v>8714.17</v>
      </c>
      <c r="I82" s="160">
        <v>-19736.3</v>
      </c>
      <c r="J82" s="160">
        <v>-35076.620000000003</v>
      </c>
    </row>
    <row r="83" spans="1:10">
      <c r="A83" s="162">
        <v>41547</v>
      </c>
      <c r="B83" s="161" t="s">
        <v>148</v>
      </c>
      <c r="C83" s="161" t="s">
        <v>188</v>
      </c>
      <c r="D83" s="160">
        <v>3544882.14</v>
      </c>
      <c r="E83" s="161" t="s">
        <v>183</v>
      </c>
      <c r="F83" s="160">
        <v>3522628.95</v>
      </c>
      <c r="G83" s="160">
        <v>57534.95</v>
      </c>
      <c r="H83" s="160">
        <v>2265.5</v>
      </c>
      <c r="I83" s="160">
        <v>-1740.37</v>
      </c>
      <c r="J83" s="160">
        <v>-35806.89</v>
      </c>
    </row>
    <row r="84" spans="1:10">
      <c r="A84" s="162">
        <v>41578</v>
      </c>
      <c r="B84" s="161" t="s">
        <v>148</v>
      </c>
      <c r="C84" s="161" t="s">
        <v>188</v>
      </c>
      <c r="D84" s="160">
        <v>3375242.03</v>
      </c>
      <c r="E84" s="161" t="s">
        <v>183</v>
      </c>
      <c r="F84" s="160">
        <v>3297412.56</v>
      </c>
      <c r="G84" s="160">
        <v>110339.14</v>
      </c>
      <c r="H84" s="160">
        <v>1602.35</v>
      </c>
      <c r="I84" s="160">
        <v>-18.670000000000002</v>
      </c>
      <c r="J84" s="160">
        <v>-34093.35</v>
      </c>
    </row>
    <row r="85" spans="1:10">
      <c r="A85" s="162">
        <v>41608</v>
      </c>
      <c r="B85" s="161" t="s">
        <v>148</v>
      </c>
      <c r="C85" s="161" t="s">
        <v>188</v>
      </c>
      <c r="D85" s="160">
        <v>3390396.64</v>
      </c>
      <c r="E85" s="161" t="s">
        <v>183</v>
      </c>
      <c r="F85" s="160">
        <v>3400003.81</v>
      </c>
      <c r="G85" s="160">
        <v>26869.79</v>
      </c>
      <c r="H85" s="160">
        <v>932.5</v>
      </c>
      <c r="I85" s="160">
        <v>-3163.04</v>
      </c>
      <c r="J85" s="160">
        <v>-34246.42</v>
      </c>
    </row>
    <row r="86" spans="1:10">
      <c r="A86" s="162">
        <v>41639</v>
      </c>
      <c r="B86" s="161" t="s">
        <v>148</v>
      </c>
      <c r="C86" s="161" t="s">
        <v>188</v>
      </c>
      <c r="D86" s="160">
        <v>3250466.52</v>
      </c>
      <c r="E86" s="161" t="s">
        <v>183</v>
      </c>
      <c r="F86" s="160">
        <v>3247351.17</v>
      </c>
      <c r="G86" s="160">
        <v>35034.910000000003</v>
      </c>
      <c r="H86" s="160">
        <v>1198.18</v>
      </c>
      <c r="I86" s="160">
        <v>-284.75</v>
      </c>
      <c r="J86" s="160">
        <v>-32832.99</v>
      </c>
    </row>
    <row r="87" spans="1:10">
      <c r="A87" s="162">
        <v>41670</v>
      </c>
      <c r="B87" s="161" t="s">
        <v>148</v>
      </c>
      <c r="C87" s="161" t="s">
        <v>188</v>
      </c>
      <c r="D87" s="160">
        <v>4028237.63</v>
      </c>
      <c r="E87" s="161" t="s">
        <v>183</v>
      </c>
      <c r="F87" s="160">
        <v>4014630.11</v>
      </c>
      <c r="G87" s="160">
        <v>54701.74</v>
      </c>
      <c r="H87" s="160">
        <v>1686.68</v>
      </c>
      <c r="I87" s="160">
        <v>-2091.64</v>
      </c>
      <c r="J87" s="160">
        <v>-40689.26</v>
      </c>
    </row>
    <row r="88" spans="1:10">
      <c r="A88" s="162">
        <v>41698</v>
      </c>
      <c r="B88" s="161" t="s">
        <v>148</v>
      </c>
      <c r="C88" s="161" t="s">
        <v>188</v>
      </c>
      <c r="D88" s="160">
        <v>3203721.4</v>
      </c>
      <c r="E88" s="161" t="s">
        <v>183</v>
      </c>
      <c r="F88" s="160">
        <v>3144359.16</v>
      </c>
      <c r="G88" s="160">
        <v>103123.88</v>
      </c>
      <c r="H88" s="160">
        <v>-11400.81</v>
      </c>
      <c r="I88" s="160">
        <v>0</v>
      </c>
      <c r="J88" s="160">
        <v>-32360.83</v>
      </c>
    </row>
    <row r="89" spans="1:10">
      <c r="A89" s="162">
        <v>41729</v>
      </c>
      <c r="B89" s="161" t="s">
        <v>148</v>
      </c>
      <c r="C89" s="161" t="s">
        <v>188</v>
      </c>
      <c r="D89" s="160">
        <v>3430709.23</v>
      </c>
      <c r="E89" s="161" t="s">
        <v>183</v>
      </c>
      <c r="F89" s="160">
        <v>3370712.32</v>
      </c>
      <c r="G89" s="160">
        <v>75727.34</v>
      </c>
      <c r="H89" s="160">
        <v>20816.62</v>
      </c>
      <c r="I89" s="160">
        <v>-1893.42</v>
      </c>
      <c r="J89" s="160">
        <v>-34653.629999999997</v>
      </c>
    </row>
    <row r="90" spans="1:10">
      <c r="A90" s="162">
        <v>41759</v>
      </c>
      <c r="B90" s="161" t="s">
        <v>148</v>
      </c>
      <c r="C90" s="161" t="s">
        <v>188</v>
      </c>
      <c r="D90" s="160">
        <v>3804111.82</v>
      </c>
      <c r="E90" s="161" t="s">
        <v>183</v>
      </c>
      <c r="F90" s="160">
        <v>3769570.61</v>
      </c>
      <c r="G90" s="160">
        <v>56989.919999999998</v>
      </c>
      <c r="H90" s="160">
        <v>17700.330000000002</v>
      </c>
      <c r="I90" s="160">
        <v>-1723.67</v>
      </c>
      <c r="J90" s="160">
        <v>-38425.370000000003</v>
      </c>
    </row>
    <row r="91" spans="1:10">
      <c r="A91" s="162">
        <v>41790</v>
      </c>
      <c r="B91" s="161" t="s">
        <v>148</v>
      </c>
      <c r="C91" s="161" t="s">
        <v>188</v>
      </c>
      <c r="D91" s="160">
        <v>3608824.69</v>
      </c>
      <c r="E91" s="161" t="s">
        <v>183</v>
      </c>
      <c r="F91" s="160">
        <v>3547704.81</v>
      </c>
      <c r="G91" s="160">
        <v>59706.22</v>
      </c>
      <c r="H91" s="160">
        <v>39250.75</v>
      </c>
      <c r="I91" s="160">
        <v>-1384.32</v>
      </c>
      <c r="J91" s="160">
        <v>-36452.769999999997</v>
      </c>
    </row>
    <row r="92" spans="1:10">
      <c r="A92" s="162">
        <v>41820</v>
      </c>
      <c r="B92" s="161" t="s">
        <v>148</v>
      </c>
      <c r="C92" s="161" t="s">
        <v>188</v>
      </c>
      <c r="D92" s="160">
        <v>3756504.12</v>
      </c>
      <c r="E92" s="161" t="s">
        <v>183</v>
      </c>
      <c r="F92" s="160">
        <v>3743613.81</v>
      </c>
      <c r="G92" s="160">
        <v>48301.3</v>
      </c>
      <c r="H92" s="160">
        <v>5006.59</v>
      </c>
      <c r="I92" s="160">
        <v>-2473.09</v>
      </c>
      <c r="J92" s="160">
        <v>-37944.49</v>
      </c>
    </row>
    <row r="93" spans="1:10">
      <c r="A93" s="162">
        <v>41851</v>
      </c>
      <c r="B93" s="161" t="s">
        <v>148</v>
      </c>
      <c r="C93" s="161" t="s">
        <v>188</v>
      </c>
      <c r="D93" s="160">
        <v>3537761</v>
      </c>
      <c r="E93" s="161" t="s">
        <v>183</v>
      </c>
      <c r="F93" s="160">
        <v>3523001.18</v>
      </c>
      <c r="G93" s="160">
        <v>43300.57</v>
      </c>
      <c r="H93" s="160">
        <v>10887.99</v>
      </c>
      <c r="I93" s="160">
        <v>-3693.78</v>
      </c>
      <c r="J93" s="160">
        <v>-35734.959999999999</v>
      </c>
    </row>
    <row r="94" spans="1:10">
      <c r="A94" s="162">
        <v>41882</v>
      </c>
      <c r="B94" s="161" t="s">
        <v>148</v>
      </c>
      <c r="C94" s="161" t="s">
        <v>188</v>
      </c>
      <c r="D94" s="160">
        <v>3784321.49</v>
      </c>
      <c r="E94" s="161" t="s">
        <v>183</v>
      </c>
      <c r="F94" s="160">
        <v>3795540.2</v>
      </c>
      <c r="G94" s="160">
        <v>27760.22</v>
      </c>
      <c r="H94" s="160">
        <v>7.39</v>
      </c>
      <c r="I94" s="160">
        <v>-760.84</v>
      </c>
      <c r="J94" s="160">
        <v>-38225.480000000003</v>
      </c>
    </row>
    <row r="95" spans="1:10">
      <c r="A95" s="162">
        <v>41912</v>
      </c>
      <c r="B95" s="161" t="s">
        <v>148</v>
      </c>
      <c r="C95" s="161" t="s">
        <v>188</v>
      </c>
      <c r="D95" s="160">
        <v>3806393.27</v>
      </c>
      <c r="E95" s="161" t="s">
        <v>183</v>
      </c>
      <c r="F95" s="160">
        <v>3748996.7</v>
      </c>
      <c r="G95" s="160">
        <v>90260.99</v>
      </c>
      <c r="H95" s="160">
        <v>7067.72</v>
      </c>
      <c r="I95" s="160">
        <v>-1483.72</v>
      </c>
      <c r="J95" s="160">
        <v>-38448.42</v>
      </c>
    </row>
    <row r="96" spans="1:10">
      <c r="A96" s="162">
        <v>41943</v>
      </c>
      <c r="B96" s="161" t="s">
        <v>148</v>
      </c>
      <c r="C96" s="161" t="s">
        <v>188</v>
      </c>
      <c r="D96" s="160">
        <v>3643529.36</v>
      </c>
      <c r="E96" s="161" t="s">
        <v>183</v>
      </c>
      <c r="F96" s="160">
        <v>3632464.73</v>
      </c>
      <c r="G96" s="160">
        <v>49126.17</v>
      </c>
      <c r="H96" s="160">
        <v>801.97</v>
      </c>
      <c r="I96" s="160">
        <v>-2060.1799999999998</v>
      </c>
      <c r="J96" s="160">
        <v>-36803.33</v>
      </c>
    </row>
    <row r="97" spans="1:10">
      <c r="A97" s="162">
        <v>41973</v>
      </c>
      <c r="B97" s="161" t="s">
        <v>148</v>
      </c>
      <c r="C97" s="161" t="s">
        <v>188</v>
      </c>
      <c r="D97" s="160">
        <v>3494430.63</v>
      </c>
      <c r="E97" s="161" t="s">
        <v>183</v>
      </c>
      <c r="F97" s="160">
        <v>3502544.45</v>
      </c>
      <c r="G97" s="160">
        <v>18216.78</v>
      </c>
      <c r="H97" s="160">
        <v>8966.68</v>
      </c>
      <c r="I97" s="160">
        <v>0</v>
      </c>
      <c r="J97" s="160">
        <v>-35297.279999999999</v>
      </c>
    </row>
    <row r="98" spans="1:10">
      <c r="A98" s="162">
        <v>42004</v>
      </c>
      <c r="B98" s="161" t="s">
        <v>148</v>
      </c>
      <c r="C98" s="161" t="s">
        <v>188</v>
      </c>
      <c r="D98" s="160">
        <v>3700106.42</v>
      </c>
      <c r="E98" s="161" t="s">
        <v>183</v>
      </c>
      <c r="F98" s="160">
        <v>3715710.42</v>
      </c>
      <c r="G98" s="160">
        <v>25233.5</v>
      </c>
      <c r="H98" s="160">
        <v>-2582</v>
      </c>
      <c r="I98" s="160">
        <v>-880.7</v>
      </c>
      <c r="J98" s="160">
        <v>-37374.800000000003</v>
      </c>
    </row>
    <row r="99" spans="1:10">
      <c r="A99" s="162">
        <v>42035</v>
      </c>
      <c r="B99" s="161" t="s">
        <v>148</v>
      </c>
      <c r="C99" s="161" t="s">
        <v>188</v>
      </c>
      <c r="D99" s="160">
        <v>4112166.02</v>
      </c>
      <c r="E99" s="161" t="s">
        <v>183</v>
      </c>
      <c r="F99" s="160">
        <v>4115360.82</v>
      </c>
      <c r="G99" s="160">
        <v>50994.27</v>
      </c>
      <c r="H99" s="160">
        <v>-8669.08</v>
      </c>
      <c r="I99" s="160">
        <v>-3982.95</v>
      </c>
      <c r="J99" s="160">
        <v>-41537.040000000001</v>
      </c>
    </row>
    <row r="100" spans="1:10">
      <c r="A100" s="162">
        <v>42063</v>
      </c>
      <c r="B100" s="161" t="s">
        <v>148</v>
      </c>
      <c r="C100" s="161" t="s">
        <v>188</v>
      </c>
      <c r="D100" s="160">
        <v>3611153.14</v>
      </c>
      <c r="E100" s="161" t="s">
        <v>183</v>
      </c>
      <c r="F100" s="160">
        <v>3607077.14</v>
      </c>
      <c r="G100" s="160">
        <v>41399.14</v>
      </c>
      <c r="H100" s="160">
        <v>740.1</v>
      </c>
      <c r="I100" s="160">
        <v>-1586.95</v>
      </c>
      <c r="J100" s="160">
        <v>-36476.29</v>
      </c>
    </row>
    <row r="101" spans="1:10">
      <c r="A101" s="162">
        <v>42094</v>
      </c>
      <c r="B101" s="161" t="s">
        <v>148</v>
      </c>
      <c r="C101" s="161" t="s">
        <v>188</v>
      </c>
      <c r="D101" s="160">
        <v>3675284.17</v>
      </c>
      <c r="E101" s="161" t="s">
        <v>183</v>
      </c>
      <c r="F101" s="160">
        <v>3657490.82</v>
      </c>
      <c r="G101" s="160">
        <v>51659.17</v>
      </c>
      <c r="H101" s="160">
        <v>4427.9399999999996</v>
      </c>
      <c r="I101" s="160">
        <v>-1169.68</v>
      </c>
      <c r="J101" s="160">
        <v>-37124.080000000002</v>
      </c>
    </row>
    <row r="102" spans="1:10">
      <c r="A102" s="162">
        <v>42124</v>
      </c>
      <c r="B102" s="161" t="s">
        <v>148</v>
      </c>
      <c r="C102" s="161" t="s">
        <v>188</v>
      </c>
      <c r="D102" s="160">
        <v>3690452.54</v>
      </c>
      <c r="E102" s="161" t="s">
        <v>183</v>
      </c>
      <c r="F102" s="160">
        <v>3642582.76</v>
      </c>
      <c r="G102" s="160">
        <v>45090.54</v>
      </c>
      <c r="H102" s="160">
        <v>42982.43</v>
      </c>
      <c r="I102" s="160">
        <v>-2925.88</v>
      </c>
      <c r="J102" s="160">
        <v>-37277.31</v>
      </c>
    </row>
    <row r="103" spans="1:10">
      <c r="A103" s="162">
        <v>42155</v>
      </c>
      <c r="B103" s="161" t="s">
        <v>148</v>
      </c>
      <c r="C103" s="161" t="s">
        <v>188</v>
      </c>
      <c r="D103" s="160">
        <v>2960257.32</v>
      </c>
      <c r="E103" s="161" t="s">
        <v>183</v>
      </c>
      <c r="F103" s="160">
        <v>3579897.69</v>
      </c>
      <c r="G103" s="160">
        <v>21779.7</v>
      </c>
      <c r="H103" s="160">
        <v>-610819.57999999996</v>
      </c>
      <c r="I103" s="160">
        <v>-698.9</v>
      </c>
      <c r="J103" s="160">
        <v>-29901.59</v>
      </c>
    </row>
    <row r="104" spans="1:10">
      <c r="A104" s="162">
        <v>42185</v>
      </c>
      <c r="B104" s="161" t="s">
        <v>148</v>
      </c>
      <c r="C104" s="161" t="s">
        <v>188</v>
      </c>
      <c r="D104" s="160">
        <v>3753378.5</v>
      </c>
      <c r="E104" s="161" t="s">
        <v>183</v>
      </c>
      <c r="F104" s="160">
        <v>3731708.31</v>
      </c>
      <c r="G104" s="160">
        <v>47352.54</v>
      </c>
      <c r="H104" s="160">
        <v>12961.54</v>
      </c>
      <c r="I104" s="160">
        <v>-730.97</v>
      </c>
      <c r="J104" s="160">
        <v>-37912.92</v>
      </c>
    </row>
    <row r="105" spans="1:10">
      <c r="A105" s="162">
        <v>42216</v>
      </c>
      <c r="B105" s="161" t="s">
        <v>148</v>
      </c>
      <c r="C105" s="161" t="s">
        <v>188</v>
      </c>
      <c r="D105" s="160">
        <v>3881805.4</v>
      </c>
      <c r="E105" s="161" t="s">
        <v>183</v>
      </c>
      <c r="F105" s="160">
        <v>3903605.42</v>
      </c>
      <c r="G105" s="160">
        <v>17587.95</v>
      </c>
      <c r="H105" s="160">
        <v>2790.51</v>
      </c>
      <c r="I105" s="160">
        <v>-2968.32</v>
      </c>
      <c r="J105" s="160">
        <v>-39210.160000000003</v>
      </c>
    </row>
    <row r="106" spans="1:10">
      <c r="A106" s="162">
        <v>42247</v>
      </c>
      <c r="B106" s="161" t="s">
        <v>148</v>
      </c>
      <c r="C106" s="161" t="s">
        <v>188</v>
      </c>
      <c r="D106" s="160">
        <v>3913322.84</v>
      </c>
      <c r="E106" s="161" t="s">
        <v>183</v>
      </c>
      <c r="F106" s="160">
        <v>3909423.66</v>
      </c>
      <c r="G106" s="160">
        <v>38924.01</v>
      </c>
      <c r="H106" s="160">
        <v>5051.67</v>
      </c>
      <c r="I106" s="160">
        <v>-547.99</v>
      </c>
      <c r="J106" s="160">
        <v>-39528.51</v>
      </c>
    </row>
    <row r="107" spans="1:10">
      <c r="A107" s="162">
        <v>42277</v>
      </c>
      <c r="B107" s="161" t="s">
        <v>148</v>
      </c>
      <c r="C107" s="161" t="s">
        <v>188</v>
      </c>
      <c r="D107" s="160">
        <v>3688712.32</v>
      </c>
      <c r="E107" s="161" t="s">
        <v>183</v>
      </c>
      <c r="F107" s="160">
        <v>3671900.12</v>
      </c>
      <c r="G107" s="160">
        <v>45671.92</v>
      </c>
      <c r="H107" s="160">
        <v>9092.41</v>
      </c>
      <c r="I107" s="160">
        <v>-692.41</v>
      </c>
      <c r="J107" s="160">
        <v>-37259.72</v>
      </c>
    </row>
    <row r="108" spans="1:10">
      <c r="A108" s="162">
        <v>42308</v>
      </c>
      <c r="B108" s="161" t="s">
        <v>148</v>
      </c>
      <c r="C108" s="161" t="s">
        <v>188</v>
      </c>
      <c r="D108" s="160">
        <v>3531714.92</v>
      </c>
      <c r="E108" s="161" t="s">
        <v>183</v>
      </c>
      <c r="F108" s="160">
        <v>3488787.56</v>
      </c>
      <c r="G108" s="160">
        <v>54057.87</v>
      </c>
      <c r="H108" s="160">
        <v>25440.49</v>
      </c>
      <c r="I108" s="160">
        <v>-897.12</v>
      </c>
      <c r="J108" s="160">
        <v>-35673.879999999997</v>
      </c>
    </row>
    <row r="109" spans="1:10">
      <c r="A109" s="162">
        <v>42338</v>
      </c>
      <c r="B109" s="161" t="s">
        <v>148</v>
      </c>
      <c r="C109" s="161" t="s">
        <v>188</v>
      </c>
      <c r="D109" s="160">
        <v>3506278.62</v>
      </c>
      <c r="E109" s="161" t="s">
        <v>183</v>
      </c>
      <c r="F109" s="160">
        <v>3504586.18</v>
      </c>
      <c r="G109" s="160">
        <v>41814.36</v>
      </c>
      <c r="H109" s="160">
        <v>-4345.42</v>
      </c>
      <c r="I109" s="160">
        <v>-359.55</v>
      </c>
      <c r="J109" s="160">
        <v>-35416.949999999997</v>
      </c>
    </row>
    <row r="110" spans="1:10">
      <c r="A110" s="162">
        <v>42369</v>
      </c>
      <c r="B110" s="161" t="s">
        <v>148</v>
      </c>
      <c r="C110" s="161" t="s">
        <v>188</v>
      </c>
      <c r="D110" s="160">
        <v>3501394.98</v>
      </c>
      <c r="E110" s="161" t="s">
        <v>183</v>
      </c>
      <c r="F110" s="160">
        <v>3500544.77</v>
      </c>
      <c r="G110" s="160">
        <v>36367.06</v>
      </c>
      <c r="H110" s="160">
        <v>-149.22999999999999</v>
      </c>
      <c r="I110" s="160">
        <v>0</v>
      </c>
      <c r="J110" s="160">
        <v>-35367.620000000003</v>
      </c>
    </row>
    <row r="111" spans="1:10">
      <c r="A111" s="162">
        <v>42400</v>
      </c>
      <c r="B111" s="161" t="s">
        <v>148</v>
      </c>
      <c r="C111" s="161" t="s">
        <v>188</v>
      </c>
      <c r="D111" s="160">
        <v>4262909</v>
      </c>
      <c r="E111" s="161" t="s">
        <v>183</v>
      </c>
      <c r="F111" s="160">
        <v>4286243.1399999997</v>
      </c>
      <c r="G111" s="160">
        <v>22537.52</v>
      </c>
      <c r="H111" s="160">
        <v>2028.02</v>
      </c>
      <c r="I111" s="160">
        <v>-4839.99</v>
      </c>
      <c r="J111" s="160">
        <v>-43059.69</v>
      </c>
    </row>
    <row r="112" spans="1:10">
      <c r="A112" s="162">
        <v>42429</v>
      </c>
      <c r="B112" s="161" t="s">
        <v>148</v>
      </c>
      <c r="C112" s="161" t="s">
        <v>188</v>
      </c>
      <c r="D112" s="160">
        <v>3201719.71</v>
      </c>
      <c r="E112" s="161" t="s">
        <v>183</v>
      </c>
      <c r="F112" s="160">
        <v>3205632.02</v>
      </c>
      <c r="G112" s="160">
        <v>28800.94</v>
      </c>
      <c r="H112" s="160">
        <v>392.36</v>
      </c>
      <c r="I112" s="160">
        <v>-765.01</v>
      </c>
      <c r="J112" s="160">
        <v>-32340.6</v>
      </c>
    </row>
    <row r="113" spans="1:10">
      <c r="A113" s="162">
        <v>42460</v>
      </c>
      <c r="B113" s="161" t="s">
        <v>148</v>
      </c>
      <c r="C113" s="161" t="s">
        <v>188</v>
      </c>
      <c r="D113" s="160">
        <v>2920686.94</v>
      </c>
      <c r="E113" s="161" t="s">
        <v>183</v>
      </c>
      <c r="F113" s="160">
        <v>2923389.77</v>
      </c>
      <c r="G113" s="160">
        <v>34318.99</v>
      </c>
      <c r="H113" s="160">
        <v>-7199.06</v>
      </c>
      <c r="I113" s="160">
        <v>-320.87</v>
      </c>
      <c r="J113" s="160">
        <v>-29501.89</v>
      </c>
    </row>
    <row r="114" spans="1:10">
      <c r="A114" s="162">
        <v>42490</v>
      </c>
      <c r="B114" s="161" t="s">
        <v>148</v>
      </c>
      <c r="C114" s="161" t="s">
        <v>188</v>
      </c>
      <c r="D114" s="160">
        <v>3546527.07</v>
      </c>
      <c r="E114" s="161" t="s">
        <v>183</v>
      </c>
      <c r="F114" s="160">
        <v>3560371.88</v>
      </c>
      <c r="G114" s="160">
        <v>31844.35</v>
      </c>
      <c r="H114" s="160">
        <v>-9529.7199999999993</v>
      </c>
      <c r="I114" s="160">
        <v>-335.94</v>
      </c>
      <c r="J114" s="160">
        <v>-35823.5</v>
      </c>
    </row>
    <row r="115" spans="1:10">
      <c r="A115" s="162">
        <v>42521</v>
      </c>
      <c r="B115" s="161" t="s">
        <v>148</v>
      </c>
      <c r="C115" s="161" t="s">
        <v>188</v>
      </c>
      <c r="D115" s="160">
        <v>3612344.3199999998</v>
      </c>
      <c r="E115" s="161" t="s">
        <v>183</v>
      </c>
      <c r="F115" s="160">
        <v>3602218.46</v>
      </c>
      <c r="G115" s="160">
        <v>49048.79</v>
      </c>
      <c r="H115" s="160">
        <v>-1754.6</v>
      </c>
      <c r="I115" s="160">
        <v>-680</v>
      </c>
      <c r="J115" s="160">
        <v>-36488.33</v>
      </c>
    </row>
    <row r="116" spans="1:10">
      <c r="A116" s="162">
        <v>42551</v>
      </c>
      <c r="B116" s="161" t="s">
        <v>148</v>
      </c>
      <c r="C116" s="161" t="s">
        <v>188</v>
      </c>
      <c r="D116" s="160">
        <v>3591304.32</v>
      </c>
      <c r="E116" s="161" t="s">
        <v>183</v>
      </c>
      <c r="F116" s="160">
        <v>3601973.94</v>
      </c>
      <c r="G116" s="160">
        <v>25604.67</v>
      </c>
      <c r="H116" s="160">
        <v>412.04</v>
      </c>
      <c r="I116" s="160">
        <v>-410.52</v>
      </c>
      <c r="J116" s="160">
        <v>-36275.81</v>
      </c>
    </row>
    <row r="117" spans="1:10">
      <c r="A117" s="162">
        <v>42582</v>
      </c>
      <c r="B117" s="161" t="s">
        <v>148</v>
      </c>
      <c r="C117" s="161" t="s">
        <v>188</v>
      </c>
      <c r="D117" s="160">
        <v>3723273.51</v>
      </c>
      <c r="E117" s="161" t="s">
        <v>183</v>
      </c>
      <c r="F117" s="160">
        <v>3737181.59</v>
      </c>
      <c r="G117" s="160">
        <v>17126.95</v>
      </c>
      <c r="H117" s="160">
        <v>7222.2</v>
      </c>
      <c r="I117" s="160">
        <v>-648.4</v>
      </c>
      <c r="J117" s="160">
        <v>-37608.83</v>
      </c>
    </row>
    <row r="118" spans="1:10">
      <c r="A118" s="162">
        <v>42613</v>
      </c>
      <c r="B118" s="161" t="s">
        <v>148</v>
      </c>
      <c r="C118" s="161" t="s">
        <v>188</v>
      </c>
      <c r="D118" s="160">
        <v>3662703.66</v>
      </c>
      <c r="E118" s="161" t="s">
        <v>183</v>
      </c>
      <c r="F118" s="160">
        <v>3653283.93</v>
      </c>
      <c r="G118" s="160">
        <v>40870.17</v>
      </c>
      <c r="H118" s="160">
        <v>6404.43</v>
      </c>
      <c r="I118" s="160">
        <v>-857.87</v>
      </c>
      <c r="J118" s="160">
        <v>-36997</v>
      </c>
    </row>
    <row r="119" spans="1:10">
      <c r="A119" s="162">
        <v>42643</v>
      </c>
      <c r="B119" s="161" t="s">
        <v>148</v>
      </c>
      <c r="C119" s="161" t="s">
        <v>188</v>
      </c>
      <c r="D119" s="160">
        <v>3677519.96</v>
      </c>
      <c r="E119" s="161" t="s">
        <v>183</v>
      </c>
      <c r="F119" s="160">
        <v>3658804.91</v>
      </c>
      <c r="G119" s="160">
        <v>57237.68</v>
      </c>
      <c r="H119" s="160">
        <v>-451.14</v>
      </c>
      <c r="I119" s="160">
        <v>-924.83</v>
      </c>
      <c r="J119" s="160">
        <v>-37146.660000000003</v>
      </c>
    </row>
    <row r="120" spans="1:10">
      <c r="A120" s="162">
        <v>42674</v>
      </c>
      <c r="B120" s="161" t="s">
        <v>148</v>
      </c>
      <c r="C120" s="161" t="s">
        <v>188</v>
      </c>
      <c r="D120" s="160">
        <v>3634820.94</v>
      </c>
      <c r="E120" s="161" t="s">
        <v>183</v>
      </c>
      <c r="F120" s="160">
        <v>3640513.55</v>
      </c>
      <c r="G120" s="160">
        <v>22521.96</v>
      </c>
      <c r="H120" s="160">
        <v>9781.07</v>
      </c>
      <c r="I120" s="160">
        <v>-1280.28</v>
      </c>
      <c r="J120" s="160">
        <v>-36715.360000000001</v>
      </c>
    </row>
    <row r="121" spans="1:10">
      <c r="A121" s="162">
        <v>42704</v>
      </c>
      <c r="B121" s="161" t="s">
        <v>148</v>
      </c>
      <c r="C121" s="161" t="s">
        <v>188</v>
      </c>
      <c r="D121" s="160">
        <v>3668928.09</v>
      </c>
      <c r="E121" s="161" t="s">
        <v>183</v>
      </c>
      <c r="F121" s="160">
        <v>3672818.96</v>
      </c>
      <c r="G121" s="160">
        <v>22461.24</v>
      </c>
      <c r="H121" s="160">
        <v>15932.01</v>
      </c>
      <c r="I121" s="160">
        <v>-5224.24</v>
      </c>
      <c r="J121" s="160">
        <v>-37059.879999999997</v>
      </c>
    </row>
    <row r="122" spans="1:10">
      <c r="A122" s="162">
        <v>42735</v>
      </c>
      <c r="B122" s="161" t="s">
        <v>148</v>
      </c>
      <c r="C122" s="161" t="s">
        <v>188</v>
      </c>
      <c r="D122" s="160">
        <v>3369740.54</v>
      </c>
      <c r="E122" s="161" t="s">
        <v>183</v>
      </c>
      <c r="F122" s="160">
        <v>3382856.29</v>
      </c>
      <c r="G122" s="160">
        <v>15431.28</v>
      </c>
      <c r="H122" s="160">
        <v>5911.69</v>
      </c>
      <c r="I122" s="160">
        <v>-420.94</v>
      </c>
      <c r="J122" s="160">
        <v>-34037.78</v>
      </c>
    </row>
    <row r="123" spans="1:10">
      <c r="A123" s="162">
        <v>42766</v>
      </c>
      <c r="B123" s="161" t="s">
        <v>148</v>
      </c>
      <c r="C123" s="161" t="s">
        <v>188</v>
      </c>
      <c r="D123" s="160">
        <v>4293450.6900000004</v>
      </c>
      <c r="E123" s="161" t="s">
        <v>183</v>
      </c>
      <c r="F123" s="160">
        <v>4317064.82</v>
      </c>
      <c r="G123" s="160">
        <v>29152.86</v>
      </c>
      <c r="H123" s="160">
        <v>5472.69</v>
      </c>
      <c r="I123" s="160">
        <v>-14871.49</v>
      </c>
      <c r="J123" s="160">
        <v>-43368.19</v>
      </c>
    </row>
    <row r="124" spans="1:10">
      <c r="A124" s="162">
        <v>42794</v>
      </c>
      <c r="B124" s="161" t="s">
        <v>148</v>
      </c>
      <c r="C124" s="161" t="s">
        <v>188</v>
      </c>
      <c r="D124" s="160">
        <v>3836222.27</v>
      </c>
      <c r="E124" s="161" t="s">
        <v>183</v>
      </c>
      <c r="F124" s="160">
        <v>3843661.71</v>
      </c>
      <c r="G124" s="160">
        <v>22192.240000000002</v>
      </c>
      <c r="H124" s="160">
        <v>23800.83</v>
      </c>
      <c r="I124" s="160">
        <v>-14682.8</v>
      </c>
      <c r="J124" s="160">
        <v>-38749.71</v>
      </c>
    </row>
    <row r="125" spans="1:10">
      <c r="A125" s="162">
        <v>42825</v>
      </c>
      <c r="B125" s="161" t="s">
        <v>148</v>
      </c>
      <c r="C125" s="161" t="s">
        <v>188</v>
      </c>
      <c r="D125" s="160">
        <v>3477923.89</v>
      </c>
      <c r="E125" s="161" t="s">
        <v>183</v>
      </c>
      <c r="F125" s="160">
        <v>3499387.02</v>
      </c>
      <c r="G125" s="160">
        <v>14167.66</v>
      </c>
      <c r="H125" s="160">
        <v>643.13</v>
      </c>
      <c r="I125" s="160">
        <v>-1143.3699999999999</v>
      </c>
      <c r="J125" s="160">
        <v>-35130.550000000003</v>
      </c>
    </row>
    <row r="126" spans="1:10">
      <c r="A126" s="162">
        <v>42855</v>
      </c>
      <c r="B126" s="161" t="s">
        <v>148</v>
      </c>
      <c r="C126" s="161" t="s">
        <v>188</v>
      </c>
      <c r="D126" s="160">
        <v>3803856.18</v>
      </c>
      <c r="E126" s="161" t="s">
        <v>183</v>
      </c>
      <c r="F126" s="160">
        <v>3817937.37</v>
      </c>
      <c r="G126" s="160">
        <v>24541.79</v>
      </c>
      <c r="H126" s="160">
        <v>66.92</v>
      </c>
      <c r="I126" s="160">
        <v>-267.11</v>
      </c>
      <c r="J126" s="160">
        <v>-38422.79</v>
      </c>
    </row>
    <row r="127" spans="1:10">
      <c r="A127" s="162">
        <v>42886</v>
      </c>
      <c r="B127" s="161" t="s">
        <v>148</v>
      </c>
      <c r="C127" s="161" t="s">
        <v>188</v>
      </c>
      <c r="D127" s="160">
        <v>3545958.13</v>
      </c>
      <c r="E127" s="161" t="s">
        <v>183</v>
      </c>
      <c r="F127" s="160">
        <v>3556854.57</v>
      </c>
      <c r="G127" s="160">
        <v>24067.41</v>
      </c>
      <c r="H127" s="160">
        <v>2080.02</v>
      </c>
      <c r="I127" s="160">
        <v>-1226.1099999999999</v>
      </c>
      <c r="J127" s="160">
        <v>-35817.760000000002</v>
      </c>
    </row>
    <row r="128" spans="1:10">
      <c r="A128" s="162">
        <v>42916</v>
      </c>
      <c r="B128" s="161" t="s">
        <v>148</v>
      </c>
      <c r="C128" s="161" t="s">
        <v>188</v>
      </c>
      <c r="D128" s="160">
        <v>3877475.09</v>
      </c>
      <c r="E128" s="161" t="s">
        <v>183</v>
      </c>
      <c r="F128" s="160">
        <v>3889990.9</v>
      </c>
      <c r="G128" s="160">
        <v>25563.55</v>
      </c>
      <c r="H128" s="160">
        <v>1087.05</v>
      </c>
      <c r="I128" s="160">
        <v>0</v>
      </c>
      <c r="J128" s="160">
        <v>39166.410000000003</v>
      </c>
    </row>
    <row r="129" spans="1:10">
      <c r="A129" s="162">
        <v>42947</v>
      </c>
      <c r="B129" s="161" t="s">
        <v>148</v>
      </c>
      <c r="C129" s="161" t="s">
        <v>188</v>
      </c>
      <c r="D129" s="160">
        <v>3988998.64</v>
      </c>
      <c r="E129" s="161" t="s">
        <v>183</v>
      </c>
      <c r="F129" s="160">
        <v>3999156.66</v>
      </c>
      <c r="G129" s="160">
        <v>30571.49</v>
      </c>
      <c r="H129" s="160">
        <v>704.97</v>
      </c>
      <c r="I129" s="160">
        <v>-1141.58</v>
      </c>
      <c r="J129" s="160">
        <v>40292.9</v>
      </c>
    </row>
    <row r="130" spans="1:10">
      <c r="A130" s="162">
        <v>42978</v>
      </c>
      <c r="B130" s="161" t="s">
        <v>148</v>
      </c>
      <c r="C130" s="161" t="s">
        <v>188</v>
      </c>
      <c r="D130" s="160">
        <v>4097239.98</v>
      </c>
      <c r="E130" s="161" t="s">
        <v>183</v>
      </c>
      <c r="F130" s="160">
        <v>4091295</v>
      </c>
      <c r="G130" s="160">
        <v>48310.7</v>
      </c>
      <c r="H130" s="160">
        <v>102.03</v>
      </c>
      <c r="I130" s="160">
        <v>-1081.5</v>
      </c>
      <c r="J130" s="160">
        <v>41386.25</v>
      </c>
    </row>
    <row r="131" spans="1:10">
      <c r="A131" s="162">
        <v>43008</v>
      </c>
      <c r="B131" s="161" t="s">
        <v>148</v>
      </c>
      <c r="C131" s="161" t="s">
        <v>188</v>
      </c>
      <c r="D131" s="160">
        <v>3866262.81</v>
      </c>
      <c r="E131" s="161" t="s">
        <v>183</v>
      </c>
      <c r="F131" s="160">
        <v>3886428.79</v>
      </c>
      <c r="G131" s="160">
        <v>20971.13</v>
      </c>
      <c r="H131" s="160">
        <v>-1184.4000000000001</v>
      </c>
      <c r="I131" s="160">
        <v>-899.56</v>
      </c>
      <c r="J131" s="160">
        <v>39053.15</v>
      </c>
    </row>
    <row r="132" spans="1:10">
      <c r="A132" s="162">
        <v>43039</v>
      </c>
      <c r="B132" s="161" t="s">
        <v>148</v>
      </c>
      <c r="C132" s="161" t="s">
        <v>188</v>
      </c>
      <c r="D132" s="160">
        <v>3720747.03</v>
      </c>
      <c r="E132" s="161" t="s">
        <v>183</v>
      </c>
      <c r="F132" s="160">
        <v>3714563</v>
      </c>
      <c r="G132" s="160">
        <v>36663.919999999998</v>
      </c>
      <c r="H132" s="160">
        <v>7103.41</v>
      </c>
      <c r="I132" s="160">
        <v>0</v>
      </c>
      <c r="J132" s="160">
        <v>37583.300000000003</v>
      </c>
    </row>
    <row r="133" spans="1:10">
      <c r="A133" s="162">
        <v>43069</v>
      </c>
      <c r="B133" s="161" t="s">
        <v>148</v>
      </c>
      <c r="C133" s="161" t="s">
        <v>188</v>
      </c>
      <c r="D133" s="160">
        <v>3713512.88</v>
      </c>
      <c r="E133" s="161" t="s">
        <v>183</v>
      </c>
      <c r="F133" s="160">
        <v>3645740.58</v>
      </c>
      <c r="G133" s="160">
        <v>100968.03</v>
      </c>
      <c r="H133" s="160">
        <v>7235.42</v>
      </c>
      <c r="I133" s="160">
        <v>-2920.93</v>
      </c>
      <c r="J133" s="160">
        <v>37510.22</v>
      </c>
    </row>
    <row r="134" spans="1:10">
      <c r="A134" s="162">
        <v>43100</v>
      </c>
      <c r="B134" s="161" t="s">
        <v>148</v>
      </c>
      <c r="C134" s="161" t="s">
        <v>188</v>
      </c>
      <c r="D134" s="160">
        <v>3718965.04</v>
      </c>
      <c r="E134" s="161" t="s">
        <v>183</v>
      </c>
      <c r="F134" s="160">
        <v>3667486.54</v>
      </c>
      <c r="G134" s="160">
        <v>91063.62</v>
      </c>
      <c r="H134" s="160">
        <v>-1735.48</v>
      </c>
      <c r="I134" s="160">
        <v>-284.33999999999997</v>
      </c>
      <c r="J134" s="160">
        <v>37565.300000000003</v>
      </c>
    </row>
    <row r="135" spans="1:10">
      <c r="A135" s="162">
        <v>43131</v>
      </c>
      <c r="B135" s="161" t="s">
        <v>148</v>
      </c>
      <c r="C135" s="161" t="s">
        <v>188</v>
      </c>
      <c r="D135" s="160">
        <v>4362410.59</v>
      </c>
      <c r="E135" s="161" t="s">
        <v>183</v>
      </c>
      <c r="F135" s="160">
        <v>4334805.74</v>
      </c>
      <c r="G135" s="160">
        <v>72817.16</v>
      </c>
      <c r="H135" s="160">
        <v>-54.88</v>
      </c>
      <c r="I135" s="160">
        <v>-1092.67</v>
      </c>
      <c r="J135" s="160">
        <v>44064.76</v>
      </c>
    </row>
    <row r="136" spans="1:10">
      <c r="A136" s="162">
        <v>43159</v>
      </c>
      <c r="B136" s="161" t="s">
        <v>148</v>
      </c>
      <c r="C136" s="161" t="s">
        <v>188</v>
      </c>
      <c r="D136" s="160">
        <v>3992841.88</v>
      </c>
      <c r="E136" s="161" t="s">
        <v>183</v>
      </c>
      <c r="F136" s="160">
        <v>3978662.67</v>
      </c>
      <c r="G136" s="160">
        <v>33707.93</v>
      </c>
      <c r="H136" s="160">
        <v>21311.17</v>
      </c>
      <c r="I136" s="160">
        <v>-508.16</v>
      </c>
      <c r="J136" s="160">
        <v>40331.730000000003</v>
      </c>
    </row>
    <row r="137" spans="1:10">
      <c r="A137" s="162">
        <v>43190</v>
      </c>
      <c r="B137" s="161" t="s">
        <v>148</v>
      </c>
      <c r="C137" s="161" t="s">
        <v>188</v>
      </c>
      <c r="D137" s="160">
        <v>3551546.63</v>
      </c>
      <c r="E137" s="161" t="s">
        <v>183</v>
      </c>
      <c r="F137" s="160">
        <v>3534546.75</v>
      </c>
      <c r="G137" s="160">
        <v>63670.75</v>
      </c>
      <c r="H137" s="160">
        <v>-10436.959999999999</v>
      </c>
      <c r="I137" s="160">
        <v>-359.69</v>
      </c>
      <c r="J137" s="160">
        <v>35874.22</v>
      </c>
    </row>
    <row r="138" spans="1:10">
      <c r="A138" s="162">
        <v>43220</v>
      </c>
      <c r="B138" s="161" t="s">
        <v>148</v>
      </c>
      <c r="C138" s="161" t="s">
        <v>188</v>
      </c>
      <c r="D138" s="160">
        <v>4529077.9000000004</v>
      </c>
      <c r="E138" s="161" t="s">
        <v>183</v>
      </c>
      <c r="F138" s="160">
        <v>4527934.68</v>
      </c>
      <c r="G138" s="160">
        <v>40934.47</v>
      </c>
      <c r="H138" s="160">
        <v>5957.02</v>
      </c>
      <c r="I138" s="160">
        <v>0</v>
      </c>
      <c r="J138" s="160">
        <v>45748.27</v>
      </c>
    </row>
    <row r="139" spans="1:10">
      <c r="A139" s="162">
        <v>43251</v>
      </c>
      <c r="B139" s="161" t="s">
        <v>148</v>
      </c>
      <c r="C139" s="161" t="s">
        <v>188</v>
      </c>
      <c r="D139" s="160">
        <v>4027408.18</v>
      </c>
      <c r="E139" s="161" t="s">
        <v>183</v>
      </c>
      <c r="F139" s="160">
        <v>4000214.02</v>
      </c>
      <c r="G139" s="160">
        <v>53982.13</v>
      </c>
      <c r="H139" s="160">
        <v>13892.92</v>
      </c>
      <c r="I139" s="160">
        <v>0</v>
      </c>
      <c r="J139" s="160">
        <v>40680.89</v>
      </c>
    </row>
    <row r="140" spans="1:10">
      <c r="A140" s="162">
        <v>43281</v>
      </c>
      <c r="B140" s="161" t="s">
        <v>148</v>
      </c>
      <c r="C140" s="161" t="s">
        <v>188</v>
      </c>
      <c r="D140" s="160">
        <v>4135437.78</v>
      </c>
      <c r="E140" s="161" t="s">
        <v>183</v>
      </c>
      <c r="F140" s="160">
        <v>4123312.43</v>
      </c>
      <c r="G140" s="160">
        <v>53651.46</v>
      </c>
      <c r="H140" s="160">
        <v>436.03</v>
      </c>
      <c r="I140" s="160">
        <v>-190.03</v>
      </c>
      <c r="J140" s="160">
        <v>41772.11</v>
      </c>
    </row>
    <row r="141" spans="1:10">
      <c r="A141" s="162">
        <v>43312</v>
      </c>
      <c r="B141" s="161" t="s">
        <v>148</v>
      </c>
      <c r="C141" s="161" t="s">
        <v>188</v>
      </c>
      <c r="D141" s="160">
        <v>4168551.89</v>
      </c>
      <c r="E141" s="161" t="s">
        <v>183</v>
      </c>
      <c r="F141" s="160">
        <v>4164907.13</v>
      </c>
      <c r="G141" s="160">
        <v>49277.07</v>
      </c>
      <c r="H141" s="160">
        <v>-3237.75</v>
      </c>
      <c r="I141" s="160">
        <v>-287.97000000000003</v>
      </c>
      <c r="J141" s="160">
        <v>42106.59</v>
      </c>
    </row>
    <row r="142" spans="1:10">
      <c r="A142" s="162">
        <v>43343</v>
      </c>
      <c r="B142" s="161" t="s">
        <v>148</v>
      </c>
      <c r="C142" s="161" t="s">
        <v>188</v>
      </c>
      <c r="D142" s="160">
        <v>4209245.4000000004</v>
      </c>
      <c r="E142" s="161" t="s">
        <v>183</v>
      </c>
      <c r="F142" s="160">
        <v>4206972.42</v>
      </c>
      <c r="G142" s="160">
        <v>42291.48</v>
      </c>
      <c r="H142" s="160">
        <v>3704.67</v>
      </c>
      <c r="I142" s="160">
        <v>-1205.54</v>
      </c>
      <c r="J142" s="160">
        <v>42517.63</v>
      </c>
    </row>
    <row r="143" spans="1:10">
      <c r="A143" s="162">
        <v>43373</v>
      </c>
      <c r="B143" s="161" t="s">
        <v>148</v>
      </c>
      <c r="C143" s="161" t="s">
        <v>188</v>
      </c>
      <c r="D143" s="160">
        <v>4184933.18</v>
      </c>
      <c r="E143" s="161" t="s">
        <v>183</v>
      </c>
      <c r="F143" s="160">
        <v>4172708.25</v>
      </c>
      <c r="G143" s="160">
        <v>49874.09</v>
      </c>
      <c r="H143" s="160">
        <v>4843.24</v>
      </c>
      <c r="I143" s="160">
        <v>-220.35</v>
      </c>
      <c r="J143" s="160">
        <v>42272.05</v>
      </c>
    </row>
    <row r="144" spans="1:10">
      <c r="A144" s="162">
        <v>43404</v>
      </c>
      <c r="B144" s="161" t="s">
        <v>148</v>
      </c>
      <c r="C144" s="161" t="s">
        <v>188</v>
      </c>
      <c r="D144" s="160">
        <v>3726218.25</v>
      </c>
      <c r="E144" s="161" t="s">
        <v>183</v>
      </c>
      <c r="F144" s="160">
        <v>3702277</v>
      </c>
      <c r="G144" s="160">
        <v>74652.14</v>
      </c>
      <c r="H144" s="160">
        <v>-12847.74</v>
      </c>
      <c r="I144" s="160">
        <v>-224.59</v>
      </c>
      <c r="J144" s="160">
        <v>37638.559999999998</v>
      </c>
    </row>
    <row r="145" spans="1:10">
      <c r="A145" s="162">
        <v>43434</v>
      </c>
      <c r="B145" s="161" t="s">
        <v>148</v>
      </c>
      <c r="C145" s="161" t="s">
        <v>188</v>
      </c>
      <c r="D145" s="160">
        <v>4246154.6100000003</v>
      </c>
      <c r="E145" s="161" t="s">
        <v>183</v>
      </c>
      <c r="F145" s="160">
        <v>4268336.25</v>
      </c>
      <c r="G145" s="160">
        <v>16348.53</v>
      </c>
      <c r="H145" s="160">
        <v>5223.03</v>
      </c>
      <c r="I145" s="160">
        <v>-862.75</v>
      </c>
      <c r="J145" s="160">
        <v>42890.45</v>
      </c>
    </row>
    <row r="146" spans="1:10">
      <c r="A146" s="162">
        <v>43465</v>
      </c>
      <c r="B146" s="161" t="s">
        <v>148</v>
      </c>
      <c r="C146" s="161" t="s">
        <v>188</v>
      </c>
      <c r="D146" s="160">
        <v>4107074.38</v>
      </c>
      <c r="E146" s="161" t="s">
        <v>183</v>
      </c>
      <c r="F146" s="160">
        <v>4119401.3</v>
      </c>
      <c r="G146" s="160">
        <v>30359.9</v>
      </c>
      <c r="H146" s="160">
        <v>-728.48</v>
      </c>
      <c r="I146" s="160">
        <v>-472.74</v>
      </c>
      <c r="J146" s="160">
        <v>41485.599999999999</v>
      </c>
    </row>
    <row r="147" spans="1:10">
      <c r="A147" s="162">
        <v>43496</v>
      </c>
      <c r="B147" s="161" t="s">
        <v>148</v>
      </c>
      <c r="C147" s="161" t="s">
        <v>188</v>
      </c>
      <c r="D147" s="160">
        <v>4803180.76</v>
      </c>
      <c r="E147" s="161" t="s">
        <v>183</v>
      </c>
      <c r="F147" s="160">
        <v>4776094.51</v>
      </c>
      <c r="G147" s="160">
        <v>43462.13</v>
      </c>
      <c r="H147" s="160">
        <v>33806.46</v>
      </c>
      <c r="I147" s="160">
        <v>-1665.36</v>
      </c>
      <c r="J147" s="160">
        <v>48516.98</v>
      </c>
    </row>
    <row r="148" spans="1:10">
      <c r="A148" s="162">
        <v>43524</v>
      </c>
      <c r="B148" s="161" t="s">
        <v>148</v>
      </c>
      <c r="C148" s="161" t="s">
        <v>188</v>
      </c>
      <c r="D148" s="160">
        <v>4044194.15</v>
      </c>
      <c r="E148" s="161" t="s">
        <v>183</v>
      </c>
      <c r="F148" s="160">
        <v>4066156.02</v>
      </c>
      <c r="G148" s="160">
        <v>23929.87</v>
      </c>
      <c r="H148" s="160">
        <v>-1005.44</v>
      </c>
      <c r="I148" s="160">
        <v>-4035.86</v>
      </c>
      <c r="J148" s="160">
        <v>40850.44</v>
      </c>
    </row>
    <row r="149" spans="1:10">
      <c r="A149" s="162">
        <v>43555</v>
      </c>
      <c r="B149" s="161" t="s">
        <v>148</v>
      </c>
      <c r="C149" s="161" t="s">
        <v>188</v>
      </c>
      <c r="D149" s="160">
        <v>3903387.78</v>
      </c>
      <c r="E149" s="161" t="s">
        <v>183</v>
      </c>
      <c r="F149" s="160">
        <v>3903819.28</v>
      </c>
      <c r="G149" s="160">
        <v>27797.79</v>
      </c>
      <c r="H149" s="160">
        <v>11390.47</v>
      </c>
      <c r="I149" s="160">
        <v>-191.61</v>
      </c>
      <c r="J149" s="160">
        <v>39428.15</v>
      </c>
    </row>
    <row r="150" spans="1:10">
      <c r="A150" s="162">
        <v>43585</v>
      </c>
      <c r="B150" s="161" t="s">
        <v>148</v>
      </c>
      <c r="C150" s="161" t="s">
        <v>188</v>
      </c>
      <c r="D150" s="160">
        <v>4276565.21</v>
      </c>
      <c r="E150" s="161" t="s">
        <v>183</v>
      </c>
      <c r="F150" s="160">
        <v>4267422.4000000004</v>
      </c>
      <c r="G150" s="160">
        <v>50287.14</v>
      </c>
      <c r="H150" s="160">
        <v>4335.8100000000004</v>
      </c>
      <c r="I150" s="160">
        <v>-2282.5100000000002</v>
      </c>
      <c r="J150" s="160">
        <v>43197.63</v>
      </c>
    </row>
    <row r="151" spans="1:10">
      <c r="A151" s="162">
        <v>43616</v>
      </c>
      <c r="B151" s="161" t="s">
        <v>148</v>
      </c>
      <c r="C151" s="161" t="s">
        <v>188</v>
      </c>
      <c r="D151" s="160">
        <v>4424981.78</v>
      </c>
      <c r="E151" s="161" t="s">
        <v>183</v>
      </c>
      <c r="F151" s="160">
        <v>4420771.43</v>
      </c>
      <c r="G151" s="160">
        <v>71882.84</v>
      </c>
      <c r="H151" s="160">
        <v>-22788.89</v>
      </c>
      <c r="I151" s="160">
        <v>-186.81</v>
      </c>
      <c r="J151" s="160">
        <v>44696.79</v>
      </c>
    </row>
    <row r="152" spans="1:10">
      <c r="A152" s="162">
        <v>43646</v>
      </c>
      <c r="B152" s="161" t="s">
        <v>148</v>
      </c>
      <c r="C152" s="161" t="s">
        <v>188</v>
      </c>
      <c r="D152" s="160">
        <v>4334213.2</v>
      </c>
      <c r="E152" s="161" t="s">
        <v>183</v>
      </c>
      <c r="F152" s="160">
        <v>4351560.5599999996</v>
      </c>
      <c r="G152" s="160">
        <v>22102.61</v>
      </c>
      <c r="H152" s="160">
        <v>4329.96</v>
      </c>
      <c r="I152" s="160">
        <v>0</v>
      </c>
      <c r="J152" s="160">
        <v>43779.93</v>
      </c>
    </row>
    <row r="153" spans="1:10">
      <c r="A153" s="162">
        <v>43677</v>
      </c>
      <c r="B153" s="161" t="s">
        <v>148</v>
      </c>
      <c r="C153" s="161" t="s">
        <v>188</v>
      </c>
      <c r="D153" s="160">
        <v>4342683.57</v>
      </c>
      <c r="E153" s="161" t="s">
        <v>183</v>
      </c>
      <c r="F153" s="160">
        <v>4303367.05</v>
      </c>
      <c r="G153" s="160">
        <v>74560.539999999994</v>
      </c>
      <c r="H153" s="160">
        <v>8621.48</v>
      </c>
      <c r="I153" s="160">
        <v>0</v>
      </c>
      <c r="J153" s="160">
        <v>43865.5</v>
      </c>
    </row>
    <row r="154" spans="1:10">
      <c r="A154" s="162">
        <v>43708</v>
      </c>
      <c r="B154" s="161" t="s">
        <v>148</v>
      </c>
      <c r="C154" s="161" t="s">
        <v>188</v>
      </c>
      <c r="D154" s="160">
        <v>4581371.01</v>
      </c>
      <c r="E154" s="161" t="s">
        <v>183</v>
      </c>
      <c r="F154" s="160">
        <v>4532285.87</v>
      </c>
      <c r="G154" s="160">
        <v>94549.72</v>
      </c>
      <c r="H154" s="160">
        <v>1715.38</v>
      </c>
      <c r="I154" s="160">
        <v>-903.48</v>
      </c>
      <c r="J154" s="160">
        <v>46276.480000000003</v>
      </c>
    </row>
    <row r="155" spans="1:10">
      <c r="A155" s="162">
        <v>43738</v>
      </c>
      <c r="B155" s="161" t="s">
        <v>148</v>
      </c>
      <c r="C155" s="161" t="s">
        <v>188</v>
      </c>
      <c r="D155" s="160">
        <v>4101173.98</v>
      </c>
      <c r="E155" s="161" t="s">
        <v>183</v>
      </c>
      <c r="F155" s="160">
        <v>4132382.25</v>
      </c>
      <c r="G155" s="160">
        <v>36063.4</v>
      </c>
      <c r="H155" s="160">
        <v>-25620.37</v>
      </c>
      <c r="I155" s="160">
        <v>-225.29</v>
      </c>
      <c r="J155" s="160">
        <v>41426.01</v>
      </c>
    </row>
    <row r="156" spans="1:10">
      <c r="A156" s="162">
        <v>43769</v>
      </c>
      <c r="B156" s="161" t="s">
        <v>148</v>
      </c>
      <c r="C156" s="161" t="s">
        <v>188</v>
      </c>
      <c r="D156" s="160">
        <v>4172847.84</v>
      </c>
      <c r="E156" s="161" t="s">
        <v>183</v>
      </c>
      <c r="F156" s="160">
        <v>4147396.09</v>
      </c>
      <c r="G156" s="160">
        <v>36804.11</v>
      </c>
      <c r="H156" s="160">
        <v>31546.19</v>
      </c>
      <c r="I156" s="160">
        <v>-748.58</v>
      </c>
      <c r="J156" s="160">
        <v>42149.97</v>
      </c>
    </row>
    <row r="157" spans="1:10">
      <c r="A157" s="162">
        <v>43799</v>
      </c>
      <c r="B157" s="161" t="s">
        <v>148</v>
      </c>
      <c r="C157" s="161" t="s">
        <v>188</v>
      </c>
      <c r="D157" s="160">
        <v>4231379.5199999996</v>
      </c>
      <c r="E157" s="161" t="s">
        <v>183</v>
      </c>
      <c r="F157" s="160">
        <v>4243545.54</v>
      </c>
      <c r="G157" s="160">
        <v>38874.379999999997</v>
      </c>
      <c r="H157" s="160">
        <v>-316.77999999999997</v>
      </c>
      <c r="I157" s="160">
        <v>-7982.41</v>
      </c>
      <c r="J157" s="160">
        <v>42741.21</v>
      </c>
    </row>
    <row r="158" spans="1:10">
      <c r="A158" s="162">
        <v>43830</v>
      </c>
      <c r="B158" s="161" t="s">
        <v>148</v>
      </c>
      <c r="C158" s="161" t="s">
        <v>188</v>
      </c>
      <c r="D158" s="160">
        <v>4006697.51</v>
      </c>
      <c r="E158" s="161" t="s">
        <v>183</v>
      </c>
      <c r="F158" s="160">
        <v>4009862.68</v>
      </c>
      <c r="G158" s="160">
        <v>32583.97</v>
      </c>
      <c r="H158" s="160">
        <v>5202.3599999999997</v>
      </c>
      <c r="I158" s="160">
        <v>-479.81</v>
      </c>
      <c r="J158" s="160">
        <v>40471.69</v>
      </c>
    </row>
    <row r="159" spans="1:10">
      <c r="A159" s="162">
        <v>43861</v>
      </c>
      <c r="B159" s="161" t="s">
        <v>148</v>
      </c>
      <c r="C159" s="161" t="s">
        <v>188</v>
      </c>
      <c r="D159" s="160">
        <v>4630759.2300000004</v>
      </c>
      <c r="E159" s="161" t="s">
        <v>183</v>
      </c>
      <c r="F159" s="160">
        <v>4643910.4400000004</v>
      </c>
      <c r="G159" s="160">
        <v>39650.379999999997</v>
      </c>
      <c r="H159" s="160">
        <v>-5163.43</v>
      </c>
      <c r="I159" s="160">
        <v>-862.82</v>
      </c>
      <c r="J159" s="160">
        <v>46775.34</v>
      </c>
    </row>
    <row r="160" spans="1:10">
      <c r="A160" s="162">
        <v>43890</v>
      </c>
      <c r="B160" s="161" t="s">
        <v>148</v>
      </c>
      <c r="C160" s="161" t="s">
        <v>188</v>
      </c>
      <c r="D160" s="160">
        <v>3726299.76</v>
      </c>
      <c r="E160" s="161" t="s">
        <v>183</v>
      </c>
      <c r="F160" s="160">
        <v>3774933.95</v>
      </c>
      <c r="G160" s="160">
        <v>36067.519999999997</v>
      </c>
      <c r="H160" s="160">
        <v>2025.6</v>
      </c>
      <c r="I160" s="160">
        <v>-49087.92</v>
      </c>
      <c r="J160" s="160">
        <v>37639.39</v>
      </c>
    </row>
    <row r="161" spans="1:10">
      <c r="A161" s="162">
        <v>43921</v>
      </c>
      <c r="B161" s="161" t="s">
        <v>148</v>
      </c>
      <c r="C161" s="161" t="s">
        <v>188</v>
      </c>
      <c r="D161" s="160">
        <v>3561714.92</v>
      </c>
      <c r="E161" s="161" t="s">
        <v>183</v>
      </c>
      <c r="F161" s="160">
        <v>3562988.68</v>
      </c>
      <c r="G161" s="160">
        <v>40833.410000000003</v>
      </c>
      <c r="H161" s="160">
        <v>-2950.44</v>
      </c>
      <c r="I161" s="160">
        <v>-3179.82</v>
      </c>
      <c r="J161" s="160">
        <v>35976.910000000003</v>
      </c>
    </row>
    <row r="162" spans="1:10">
      <c r="A162" s="162">
        <v>43951</v>
      </c>
      <c r="B162" s="161" t="s">
        <v>148</v>
      </c>
      <c r="C162" s="161" t="s">
        <v>188</v>
      </c>
      <c r="D162" s="160">
        <v>3754052.73</v>
      </c>
      <c r="E162" s="161" t="s">
        <v>183</v>
      </c>
      <c r="F162" s="160">
        <v>3767629.81</v>
      </c>
      <c r="G162" s="160">
        <v>24460.31</v>
      </c>
      <c r="H162" s="160">
        <v>161.16999999999999</v>
      </c>
      <c r="I162" s="160">
        <v>-278.83999999999997</v>
      </c>
      <c r="J162" s="160">
        <v>37919.72</v>
      </c>
    </row>
    <row r="163" spans="1:10">
      <c r="A163" s="152">
        <v>43982</v>
      </c>
      <c r="B163" s="149" t="s">
        <v>148</v>
      </c>
      <c r="C163" s="149" t="s">
        <v>188</v>
      </c>
      <c r="D163" s="159">
        <v>3666880.9</v>
      </c>
      <c r="E163" s="149" t="s">
        <v>183</v>
      </c>
      <c r="F163" s="159">
        <v>3665244.99</v>
      </c>
      <c r="G163" s="159">
        <v>35528.94</v>
      </c>
      <c r="H163" s="159">
        <v>3146.17</v>
      </c>
      <c r="I163" s="159">
        <v>0</v>
      </c>
      <c r="J163" s="159">
        <v>37039.199999999997</v>
      </c>
    </row>
    <row r="164" spans="1:10">
      <c r="A164" s="141">
        <v>44012</v>
      </c>
      <c r="B164" s="143" t="s">
        <v>148</v>
      </c>
      <c r="C164" s="143" t="s">
        <v>188</v>
      </c>
      <c r="D164" s="142">
        <v>4095550.24</v>
      </c>
      <c r="E164" s="143" t="s">
        <v>183</v>
      </c>
      <c r="F164" s="142">
        <v>4099028.4</v>
      </c>
      <c r="G164" s="142">
        <v>41800.199999999997</v>
      </c>
      <c r="H164" s="142">
        <v>-3784.51</v>
      </c>
      <c r="I164" s="150">
        <v>-124.65</v>
      </c>
      <c r="J164" s="142">
        <v>41369.199999999997</v>
      </c>
    </row>
    <row r="165" spans="1:10">
      <c r="A165" s="152">
        <v>44043</v>
      </c>
      <c r="B165" s="143" t="s">
        <v>148</v>
      </c>
      <c r="C165" s="143" t="s">
        <v>188</v>
      </c>
      <c r="D165" s="160">
        <v>4296179.9000000004</v>
      </c>
      <c r="E165" s="161" t="s">
        <v>183</v>
      </c>
      <c r="F165" s="160">
        <v>4264244.16</v>
      </c>
      <c r="G165" s="160">
        <v>77783.59</v>
      </c>
      <c r="H165" s="160">
        <v>-2375.5300000000002</v>
      </c>
      <c r="I165" s="160">
        <v>-76.56</v>
      </c>
      <c r="J165" s="160">
        <v>43395.76</v>
      </c>
    </row>
    <row r="166" spans="1:10">
      <c r="A166" s="235">
        <v>44074</v>
      </c>
      <c r="B166" s="143" t="s">
        <v>148</v>
      </c>
      <c r="C166" s="143" t="s">
        <v>188</v>
      </c>
      <c r="D166" s="170">
        <v>4203995.82</v>
      </c>
      <c r="E166" s="236" t="s">
        <v>183</v>
      </c>
      <c r="F166" s="170">
        <v>4204150.9800000004</v>
      </c>
      <c r="G166" s="170">
        <v>45447.78</v>
      </c>
      <c r="H166" s="170">
        <v>-2775.77</v>
      </c>
      <c r="I166" s="234">
        <v>-362.56</v>
      </c>
      <c r="J166" s="170">
        <v>42464.61</v>
      </c>
    </row>
    <row r="167" spans="1:10">
      <c r="A167" s="151">
        <v>44104</v>
      </c>
      <c r="B167" s="143" t="s">
        <v>148</v>
      </c>
      <c r="C167" s="143" t="s">
        <v>188</v>
      </c>
      <c r="D167" s="145">
        <v>6017164.2999999998</v>
      </c>
      <c r="E167" s="155" t="s">
        <v>183</v>
      </c>
      <c r="F167" s="145">
        <v>4068247.77</v>
      </c>
      <c r="G167" s="145">
        <v>33287.64</v>
      </c>
      <c r="H167" s="145">
        <v>1976914.1</v>
      </c>
      <c r="I167" s="145">
        <v>-505.77</v>
      </c>
      <c r="J167" s="145">
        <v>60779.44</v>
      </c>
    </row>
    <row r="168" spans="1:10">
      <c r="A168" s="152">
        <v>44135</v>
      </c>
      <c r="B168" s="155" t="s">
        <v>148</v>
      </c>
      <c r="C168" s="155" t="s">
        <v>188</v>
      </c>
      <c r="D168" s="145">
        <v>4118039.22</v>
      </c>
      <c r="E168" s="155" t="s">
        <v>183</v>
      </c>
      <c r="F168" s="145">
        <v>4131568.34</v>
      </c>
      <c r="G168" s="145">
        <v>30346.76</v>
      </c>
      <c r="H168" s="145">
        <v>-1697.18</v>
      </c>
      <c r="I168" s="145">
        <v>-582.34</v>
      </c>
      <c r="J168" s="145">
        <v>41596.36</v>
      </c>
    </row>
    <row r="169" spans="1:10">
      <c r="A169" s="162">
        <v>44165</v>
      </c>
      <c r="B169" s="155" t="s">
        <v>148</v>
      </c>
      <c r="C169" s="155" t="s">
        <v>188</v>
      </c>
      <c r="D169" s="145">
        <v>6142413.6200000001</v>
      </c>
      <c r="E169" s="155" t="s">
        <v>183</v>
      </c>
      <c r="F169" s="145">
        <v>6150573.3700000001</v>
      </c>
      <c r="G169" s="145">
        <v>49394.38</v>
      </c>
      <c r="H169" s="145">
        <v>5845.69</v>
      </c>
      <c r="I169" s="145">
        <v>-1355.25</v>
      </c>
      <c r="J169" s="145">
        <v>62044.57</v>
      </c>
    </row>
    <row r="170" spans="1:10">
      <c r="A170" s="152">
        <v>44196</v>
      </c>
      <c r="B170" s="143" t="s">
        <v>148</v>
      </c>
      <c r="C170" s="143" t="s">
        <v>188</v>
      </c>
      <c r="D170" s="145">
        <v>4408054.55</v>
      </c>
      <c r="E170" s="168" t="s">
        <v>183</v>
      </c>
      <c r="F170" s="145">
        <v>4418622.41</v>
      </c>
      <c r="G170" s="145">
        <v>38283.08</v>
      </c>
      <c r="H170" s="145">
        <v>-4325.1400000000003</v>
      </c>
      <c r="I170" s="145">
        <v>0</v>
      </c>
      <c r="J170" s="145">
        <v>44525.8</v>
      </c>
    </row>
    <row r="171" spans="1:10">
      <c r="A171" s="148">
        <v>44227</v>
      </c>
      <c r="B171" s="143" t="s">
        <v>148</v>
      </c>
      <c r="C171" s="143" t="s">
        <v>188</v>
      </c>
      <c r="D171" s="145">
        <v>4798426.4400000004</v>
      </c>
      <c r="E171" s="168" t="s">
        <v>183</v>
      </c>
      <c r="F171" s="145">
        <v>4814189.08</v>
      </c>
      <c r="G171" s="145">
        <v>33570.19</v>
      </c>
      <c r="H171" s="145">
        <v>39.659999999999997</v>
      </c>
      <c r="I171" s="145">
        <v>-903.53</v>
      </c>
      <c r="J171" s="145">
        <v>48468.959999999999</v>
      </c>
    </row>
    <row r="172" spans="1:10">
      <c r="A172" s="148">
        <v>44255</v>
      </c>
      <c r="B172" s="143" t="s">
        <v>148</v>
      </c>
      <c r="C172" s="143" t="s">
        <v>188</v>
      </c>
      <c r="D172" s="145">
        <v>4109919.51</v>
      </c>
      <c r="E172" s="168" t="s">
        <v>183</v>
      </c>
      <c r="F172" s="145">
        <v>4104127.33</v>
      </c>
      <c r="G172" s="145">
        <v>39337.33</v>
      </c>
      <c r="H172" s="145">
        <v>8547.93</v>
      </c>
      <c r="I172" s="145">
        <v>-578.74</v>
      </c>
      <c r="J172" s="145">
        <v>41514.339999999997</v>
      </c>
    </row>
    <row r="173" spans="1:10">
      <c r="A173" s="148">
        <v>44286</v>
      </c>
      <c r="B173" s="143" t="s">
        <v>148</v>
      </c>
      <c r="C173" s="143" t="s">
        <v>188</v>
      </c>
      <c r="D173" s="145">
        <v>3895324.04</v>
      </c>
      <c r="E173" s="168" t="s">
        <v>183</v>
      </c>
      <c r="F173" s="145">
        <v>3910069.45</v>
      </c>
      <c r="G173" s="145">
        <v>46768.93</v>
      </c>
      <c r="H173" s="145">
        <v>-22067.32</v>
      </c>
      <c r="I173" s="145">
        <v>-100.31</v>
      </c>
      <c r="J173" s="145">
        <v>39346.71</v>
      </c>
    </row>
    <row r="174" spans="1:10">
      <c r="A174" s="148">
        <v>44316</v>
      </c>
      <c r="B174" s="143" t="s">
        <v>148</v>
      </c>
      <c r="C174" s="143" t="s">
        <v>188</v>
      </c>
      <c r="D174" s="145">
        <v>4752361.1900000004</v>
      </c>
      <c r="E174" s="168" t="s">
        <v>183</v>
      </c>
      <c r="F174" s="145">
        <v>4763592.45</v>
      </c>
      <c r="G174" s="145">
        <v>41171.050000000003</v>
      </c>
      <c r="H174" s="145">
        <v>-4287.2700000000004</v>
      </c>
      <c r="I174" s="145">
        <v>-111.39</v>
      </c>
      <c r="J174" s="145">
        <v>48003.65</v>
      </c>
    </row>
    <row r="175" spans="1:10">
      <c r="A175" s="148">
        <v>44347</v>
      </c>
      <c r="B175" s="143" t="s">
        <v>148</v>
      </c>
      <c r="C175" s="143" t="s">
        <v>188</v>
      </c>
      <c r="D175" s="145">
        <v>4806938.92</v>
      </c>
      <c r="E175" s="168" t="s">
        <v>183</v>
      </c>
      <c r="F175" s="145">
        <v>4810028.16</v>
      </c>
      <c r="G175" s="145">
        <v>39705.22</v>
      </c>
      <c r="H175" s="145">
        <v>5813.82</v>
      </c>
      <c r="I175" s="145">
        <v>-53.35</v>
      </c>
      <c r="J175" s="145">
        <v>48554.93</v>
      </c>
    </row>
    <row r="176" spans="1:10">
      <c r="A176" s="148">
        <v>44377</v>
      </c>
      <c r="B176" s="143" t="s">
        <v>148</v>
      </c>
      <c r="C176" s="143" t="s">
        <v>188</v>
      </c>
      <c r="D176" s="145">
        <v>4954748.1500000004</v>
      </c>
      <c r="E176" s="168" t="s">
        <v>183</v>
      </c>
      <c r="F176" s="145">
        <v>4967883.41</v>
      </c>
      <c r="G176" s="145">
        <v>34586.949999999997</v>
      </c>
      <c r="H176" s="145">
        <v>2396.36</v>
      </c>
      <c r="I176" s="145">
        <v>-70.61</v>
      </c>
      <c r="J176" s="145">
        <v>50047.96</v>
      </c>
    </row>
    <row r="177" spans="1:10">
      <c r="A177" s="148">
        <v>44408</v>
      </c>
      <c r="B177" s="143" t="s">
        <v>148</v>
      </c>
      <c r="C177" s="143" t="s">
        <v>188</v>
      </c>
      <c r="D177" s="145">
        <v>5009486.75</v>
      </c>
      <c r="E177" s="168" t="s">
        <v>183</v>
      </c>
      <c r="F177" s="145">
        <v>5094477.0199999996</v>
      </c>
      <c r="G177" s="145">
        <v>34772.379999999997</v>
      </c>
      <c r="H177" s="145">
        <v>-68921.070000000007</v>
      </c>
      <c r="I177" s="145">
        <v>-240.7</v>
      </c>
      <c r="J177" s="145">
        <v>50600.88</v>
      </c>
    </row>
    <row r="178" spans="1:10">
      <c r="A178" s="148">
        <v>44439</v>
      </c>
      <c r="B178" s="143" t="s">
        <v>148</v>
      </c>
      <c r="C178" s="143" t="s">
        <v>188</v>
      </c>
      <c r="D178" s="145">
        <v>5066234.01</v>
      </c>
      <c r="E178" s="168" t="s">
        <v>183</v>
      </c>
      <c r="F178" s="145">
        <v>5067042.0999999996</v>
      </c>
      <c r="G178" s="145">
        <v>44645.120000000003</v>
      </c>
      <c r="H178" s="145">
        <v>5950.81</v>
      </c>
      <c r="I178" s="145">
        <v>-229.93</v>
      </c>
      <c r="J178" s="145">
        <v>51174.09</v>
      </c>
    </row>
    <row r="179" spans="1:10">
      <c r="A179" s="148">
        <v>44469</v>
      </c>
      <c r="B179" s="143" t="s">
        <v>148</v>
      </c>
      <c r="C179" s="143" t="s">
        <v>188</v>
      </c>
      <c r="D179" s="145">
        <v>4917025.71</v>
      </c>
      <c r="E179" s="168" t="s">
        <v>183</v>
      </c>
      <c r="F179" s="145">
        <v>4940302.38</v>
      </c>
      <c r="G179" s="145">
        <v>42546.66</v>
      </c>
      <c r="H179" s="145">
        <v>-16115.68</v>
      </c>
      <c r="I179" s="145">
        <v>-40.72</v>
      </c>
      <c r="J179" s="145">
        <v>49666.93</v>
      </c>
    </row>
    <row r="180" spans="1:10">
      <c r="A180" s="148">
        <v>44500</v>
      </c>
      <c r="B180" s="143" t="s">
        <v>148</v>
      </c>
      <c r="C180" s="143" t="s">
        <v>188</v>
      </c>
      <c r="D180" s="145">
        <v>4904840.68</v>
      </c>
      <c r="E180" s="168" t="s">
        <v>183</v>
      </c>
      <c r="F180" s="145">
        <v>4917525.5999999996</v>
      </c>
      <c r="G180" s="145">
        <v>39605.25</v>
      </c>
      <c r="H180" s="145">
        <v>-2524.54</v>
      </c>
      <c r="I180" s="145">
        <v>-221.79</v>
      </c>
      <c r="J180" s="145">
        <v>49543.839999999997</v>
      </c>
    </row>
    <row r="181" spans="1:10">
      <c r="A181" s="148">
        <v>44530</v>
      </c>
      <c r="B181" s="143" t="s">
        <v>148</v>
      </c>
      <c r="C181" s="143" t="s">
        <v>188</v>
      </c>
      <c r="D181" s="145">
        <v>4909692.84</v>
      </c>
      <c r="E181" s="168" t="s">
        <v>183</v>
      </c>
      <c r="F181" s="145">
        <v>4926306.9800000004</v>
      </c>
      <c r="G181" s="145">
        <v>26733.02</v>
      </c>
      <c r="H181" s="145">
        <v>9921.48</v>
      </c>
      <c r="I181" s="145">
        <v>-3675.79</v>
      </c>
      <c r="J181" s="145">
        <v>49592.85</v>
      </c>
    </row>
    <row r="182" spans="1:10">
      <c r="A182" s="148">
        <v>44561</v>
      </c>
      <c r="B182" s="143" t="s">
        <v>148</v>
      </c>
      <c r="C182" s="143" t="s">
        <v>188</v>
      </c>
      <c r="D182" s="145">
        <v>4969789.3099999996</v>
      </c>
      <c r="E182" s="168" t="s">
        <v>183</v>
      </c>
      <c r="F182" s="145">
        <v>4996748.76</v>
      </c>
      <c r="G182" s="145">
        <v>34893.69</v>
      </c>
      <c r="H182" s="145">
        <v>-11653.24</v>
      </c>
      <c r="I182" s="145">
        <v>0</v>
      </c>
      <c r="J182" s="145">
        <v>50199.9</v>
      </c>
    </row>
    <row r="183" spans="1:10">
      <c r="A183" s="152">
        <v>44592</v>
      </c>
      <c r="B183" s="143" t="s">
        <v>148</v>
      </c>
      <c r="C183" s="143" t="s">
        <v>188</v>
      </c>
      <c r="D183" s="145">
        <v>5678537.75</v>
      </c>
      <c r="E183" s="168" t="s">
        <v>183</v>
      </c>
      <c r="F183" s="145">
        <v>5668159.3300000001</v>
      </c>
      <c r="G183" s="145">
        <v>35881.160000000003</v>
      </c>
      <c r="H183" s="145">
        <v>33814.39</v>
      </c>
      <c r="I183" s="145">
        <v>-1958.16</v>
      </c>
      <c r="J183" s="145">
        <v>57358.97</v>
      </c>
    </row>
    <row r="184" spans="1:10">
      <c r="A184" s="152">
        <v>44620</v>
      </c>
      <c r="B184" s="143" t="s">
        <v>148</v>
      </c>
      <c r="C184" s="143" t="s">
        <v>188</v>
      </c>
      <c r="D184" s="145">
        <v>4782067.7</v>
      </c>
      <c r="E184" s="168" t="s">
        <v>183</v>
      </c>
      <c r="F184" s="145">
        <v>4802295.72</v>
      </c>
      <c r="G184" s="145">
        <v>27060.61</v>
      </c>
      <c r="H184" s="145">
        <v>1233.3699999999999</v>
      </c>
      <c r="I184" s="145">
        <v>-218.28</v>
      </c>
      <c r="J184" s="145">
        <v>48303.72</v>
      </c>
    </row>
    <row r="185" spans="1:10">
      <c r="A185" s="152"/>
      <c r="B185" s="143"/>
      <c r="C185" s="143"/>
      <c r="D185" s="145"/>
      <c r="E185" s="168"/>
      <c r="F185" s="145"/>
      <c r="G185" s="145"/>
      <c r="H185" s="145"/>
      <c r="I185" s="145"/>
      <c r="J185" s="145"/>
    </row>
    <row r="186" spans="1:10">
      <c r="A186" s="152"/>
      <c r="B186" s="143"/>
      <c r="C186" s="143"/>
      <c r="D186" s="145"/>
      <c r="E186" s="168"/>
      <c r="F186" s="145"/>
      <c r="G186" s="145"/>
      <c r="H186" s="145"/>
      <c r="I186" s="145"/>
      <c r="J186" s="145"/>
    </row>
    <row r="187" spans="1:10">
      <c r="A187" s="152"/>
      <c r="B187" s="143"/>
      <c r="C187" s="143"/>
      <c r="D187" s="145"/>
      <c r="E187" s="168"/>
      <c r="F187" s="145"/>
      <c r="G187" s="145"/>
      <c r="H187" s="145"/>
      <c r="I187" s="145"/>
      <c r="J187" s="145"/>
    </row>
    <row r="188" spans="1:10">
      <c r="A188" s="152"/>
      <c r="B188" s="143"/>
      <c r="C188" s="143"/>
      <c r="D188" s="145"/>
      <c r="E188" s="168"/>
      <c r="F188" s="145"/>
      <c r="G188" s="145"/>
      <c r="H188" s="145"/>
      <c r="I188" s="145"/>
      <c r="J188" s="145"/>
    </row>
    <row r="189" spans="1:10">
      <c r="A189" s="152"/>
      <c r="B189" s="143"/>
      <c r="C189" s="143"/>
      <c r="D189" s="145"/>
      <c r="E189" s="168"/>
      <c r="F189" s="145"/>
      <c r="G189" s="145"/>
      <c r="H189" s="145"/>
      <c r="I189" s="145"/>
      <c r="J189" s="145"/>
    </row>
    <row r="190" spans="1:10">
      <c r="A190" s="152"/>
      <c r="B190" s="143"/>
      <c r="C190" s="143"/>
      <c r="D190" s="145"/>
      <c r="E190" s="168"/>
      <c r="F190" s="145"/>
      <c r="G190" s="145"/>
      <c r="H190" s="145"/>
      <c r="I190" s="145"/>
      <c r="J190" s="145"/>
    </row>
    <row r="191" spans="1:10">
      <c r="A191" s="152"/>
      <c r="B191" s="143"/>
      <c r="C191" s="143"/>
      <c r="D191" s="145"/>
      <c r="E191" s="168"/>
      <c r="F191" s="145"/>
      <c r="G191" s="145"/>
      <c r="H191" s="145"/>
      <c r="I191" s="145"/>
      <c r="J191" s="145"/>
    </row>
    <row r="192" spans="1:10">
      <c r="A192" s="152"/>
      <c r="B192" s="143"/>
      <c r="C192" s="143"/>
      <c r="D192" s="145"/>
      <c r="E192" s="168"/>
      <c r="F192" s="145"/>
      <c r="G192" s="145"/>
      <c r="H192" s="145"/>
      <c r="I192" s="145"/>
      <c r="J192" s="145"/>
    </row>
    <row r="193" spans="1:10">
      <c r="A193" s="152"/>
      <c r="B193" s="143"/>
      <c r="C193" s="143"/>
      <c r="D193" s="145"/>
      <c r="E193" s="168"/>
      <c r="F193" s="145"/>
      <c r="G193" s="145"/>
      <c r="H193" s="145"/>
      <c r="I193" s="145"/>
      <c r="J193" s="145"/>
    </row>
    <row r="194" spans="1:10">
      <c r="A194" s="152"/>
      <c r="B194" s="143"/>
      <c r="C194" s="143"/>
      <c r="D194" s="145"/>
      <c r="E194" s="168"/>
      <c r="F194" s="145"/>
      <c r="G194" s="145"/>
      <c r="H194" s="145"/>
      <c r="I194" s="145"/>
      <c r="J194" s="145"/>
    </row>
    <row r="195" spans="1:10">
      <c r="A195" s="152"/>
      <c r="B195" s="143"/>
      <c r="C195" s="143"/>
      <c r="D195" s="145"/>
      <c r="E195" s="168"/>
      <c r="F195" s="145"/>
      <c r="G195" s="145"/>
      <c r="H195" s="145"/>
      <c r="I195" s="145"/>
      <c r="J195" s="145"/>
    </row>
    <row r="196" spans="1:10">
      <c r="A196" s="152"/>
      <c r="B196" s="143"/>
      <c r="C196" s="143"/>
      <c r="D196" s="145"/>
      <c r="E196" s="168"/>
      <c r="F196" s="145"/>
      <c r="G196" s="145"/>
      <c r="H196" s="145"/>
      <c r="I196" s="145"/>
      <c r="J196" s="145"/>
    </row>
    <row r="197" spans="1:10">
      <c r="A197" s="152"/>
      <c r="B197" s="143"/>
      <c r="C197" s="143"/>
      <c r="D197" s="145"/>
      <c r="E197" s="168"/>
      <c r="F197" s="145"/>
      <c r="G197" s="145"/>
      <c r="H197" s="145"/>
      <c r="I197" s="145"/>
      <c r="J197" s="145"/>
    </row>
    <row r="198" spans="1:10">
      <c r="A198" s="152"/>
      <c r="B198" s="143"/>
      <c r="C198" s="143"/>
      <c r="D198" s="145"/>
      <c r="E198" s="168"/>
      <c r="F198" s="145"/>
      <c r="G198" s="145"/>
      <c r="H198" s="145"/>
      <c r="I198" s="145"/>
      <c r="J198" s="145"/>
    </row>
    <row r="199" spans="1:10">
      <c r="A199" s="152"/>
      <c r="B199" s="143"/>
      <c r="C199" s="143"/>
      <c r="D199" s="145"/>
      <c r="E199" s="168"/>
      <c r="F199" s="145"/>
      <c r="G199" s="145"/>
      <c r="H199" s="145"/>
      <c r="I199" s="145"/>
      <c r="J199" s="145"/>
    </row>
    <row r="200" spans="1:10">
      <c r="A200" s="152"/>
      <c r="B200" s="143"/>
      <c r="C200" s="143"/>
      <c r="D200" s="145"/>
      <c r="E200" s="168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F9AD-4AB0-445F-B26A-A2FF1B17D954}">
  <sheetPr>
    <tabColor theme="0" tint="-0.249977111117893"/>
  </sheetPr>
  <dimension ref="A1:J200"/>
  <sheetViews>
    <sheetView workbookViewId="0">
      <pane ySplit="1" topLeftCell="A157" activePane="bottomLeft" state="frozen"/>
      <selection pane="bottomLeft" activeCell="C176" sqref="C176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149</v>
      </c>
      <c r="C2" s="154" t="s">
        <v>189</v>
      </c>
      <c r="D2" s="156">
        <v>10599261.01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149</v>
      </c>
      <c r="C3" s="154" t="s">
        <v>189</v>
      </c>
      <c r="D3" s="156">
        <v>11936739.720000001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149</v>
      </c>
      <c r="C4" s="154" t="s">
        <v>189</v>
      </c>
      <c r="D4" s="156">
        <v>11332318.710000001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149</v>
      </c>
      <c r="C5" s="154" t="s">
        <v>189</v>
      </c>
      <c r="D5" s="156">
        <v>10009729.960000001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149</v>
      </c>
      <c r="C6" s="154" t="s">
        <v>189</v>
      </c>
      <c r="D6" s="156">
        <v>10731438.68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149</v>
      </c>
      <c r="C7" s="154" t="s">
        <v>189</v>
      </c>
      <c r="D7" s="156">
        <v>12617432.720000001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149</v>
      </c>
      <c r="C8" s="154" t="s">
        <v>189</v>
      </c>
      <c r="D8" s="156">
        <v>11828626.66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149</v>
      </c>
      <c r="C9" s="154" t="s">
        <v>189</v>
      </c>
      <c r="D9" s="156">
        <v>10219922.34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149</v>
      </c>
      <c r="C10" s="154" t="s">
        <v>189</v>
      </c>
      <c r="D10" s="156">
        <v>13008392.310000001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149</v>
      </c>
      <c r="C11" s="154" t="s">
        <v>189</v>
      </c>
      <c r="D11" s="156">
        <v>11164644.66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149</v>
      </c>
      <c r="C12" s="154" t="s">
        <v>189</v>
      </c>
      <c r="D12" s="156">
        <v>12406811.279999999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149</v>
      </c>
      <c r="C13" s="154" t="s">
        <v>189</v>
      </c>
      <c r="D13" s="156">
        <v>11522449.82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149</v>
      </c>
      <c r="C14" s="154" t="s">
        <v>189</v>
      </c>
      <c r="D14" s="156">
        <v>10416478.210000001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149</v>
      </c>
      <c r="C15" s="154" t="s">
        <v>189</v>
      </c>
      <c r="D15" s="156">
        <v>12754975.689999999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149</v>
      </c>
      <c r="C16" s="154" t="s">
        <v>189</v>
      </c>
      <c r="D16" s="156">
        <v>9066840.0700000003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149</v>
      </c>
      <c r="C17" s="154" t="s">
        <v>189</v>
      </c>
      <c r="D17" s="156">
        <v>10827069.689999999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149</v>
      </c>
      <c r="C18" s="154" t="s">
        <v>189</v>
      </c>
      <c r="D18" s="156">
        <v>11425596.85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149</v>
      </c>
      <c r="C19" s="154" t="s">
        <v>189</v>
      </c>
      <c r="D19" s="156">
        <v>10570831.35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149</v>
      </c>
      <c r="C20" s="154" t="s">
        <v>189</v>
      </c>
      <c r="D20" s="156">
        <v>11659737.43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149</v>
      </c>
      <c r="C21" s="154" t="s">
        <v>189</v>
      </c>
      <c r="D21" s="156">
        <v>11521622.710000001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149</v>
      </c>
      <c r="C22" s="154" t="s">
        <v>189</v>
      </c>
      <c r="D22" s="156">
        <v>10876362.289999999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149</v>
      </c>
      <c r="C23" s="154" t="s">
        <v>189</v>
      </c>
      <c r="D23" s="156">
        <v>10256971.77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149</v>
      </c>
      <c r="C24" s="154" t="s">
        <v>189</v>
      </c>
      <c r="D24" s="156">
        <v>11205985.369999999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149</v>
      </c>
      <c r="C25" s="154" t="s">
        <v>189</v>
      </c>
      <c r="D25" s="156">
        <v>9063468.2899999991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149</v>
      </c>
      <c r="C26" s="154" t="s">
        <v>189</v>
      </c>
      <c r="D26" s="156">
        <v>9398161.7599999998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149</v>
      </c>
      <c r="C27" s="154" t="s">
        <v>189</v>
      </c>
      <c r="D27" s="156">
        <v>12593645.529999999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149</v>
      </c>
      <c r="C28" s="154" t="s">
        <v>189</v>
      </c>
      <c r="D28" s="156">
        <v>9825259.6400000006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149</v>
      </c>
      <c r="C29" s="154" t="s">
        <v>189</v>
      </c>
      <c r="D29" s="156">
        <v>7641531.2000000002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149</v>
      </c>
      <c r="C30" s="154" t="s">
        <v>189</v>
      </c>
      <c r="D30" s="156">
        <v>7319189.9199999999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149</v>
      </c>
      <c r="C31" s="154" t="s">
        <v>189</v>
      </c>
      <c r="D31" s="156">
        <v>5851547.3200000003</v>
      </c>
      <c r="E31" s="154" t="s">
        <v>183</v>
      </c>
      <c r="F31" s="156">
        <v>5898829.2599999998</v>
      </c>
      <c r="G31" s="156">
        <v>11557.86</v>
      </c>
      <c r="H31" s="156">
        <v>266.74</v>
      </c>
      <c r="I31" s="156">
        <v>0</v>
      </c>
      <c r="J31" s="156">
        <v>-59106.54</v>
      </c>
    </row>
    <row r="32" spans="1:10">
      <c r="A32" s="146">
        <v>39994</v>
      </c>
      <c r="B32" s="154" t="s">
        <v>149</v>
      </c>
      <c r="C32" s="154" t="s">
        <v>189</v>
      </c>
      <c r="D32" s="156">
        <v>9192563.7100000009</v>
      </c>
      <c r="E32" s="154" t="s">
        <v>183</v>
      </c>
      <c r="F32" s="156">
        <v>9192934.9900000002</v>
      </c>
      <c r="G32" s="156">
        <v>74761.56</v>
      </c>
      <c r="H32" s="156">
        <v>17721.34</v>
      </c>
      <c r="I32" s="156">
        <v>0</v>
      </c>
      <c r="J32" s="156">
        <v>-92854.18</v>
      </c>
    </row>
    <row r="33" spans="1:10">
      <c r="A33" s="146">
        <v>40025</v>
      </c>
      <c r="B33" s="154" t="s">
        <v>149</v>
      </c>
      <c r="C33" s="154" t="s">
        <v>189</v>
      </c>
      <c r="D33" s="156">
        <v>9861129.0399999991</v>
      </c>
      <c r="E33" s="154" t="s">
        <v>183</v>
      </c>
      <c r="F33" s="156">
        <v>9893279.9499999993</v>
      </c>
      <c r="G33" s="156">
        <v>48003.87</v>
      </c>
      <c r="H33" s="156">
        <v>19452.580000000002</v>
      </c>
      <c r="I33" s="156">
        <v>0</v>
      </c>
      <c r="J33" s="156">
        <v>-99607.360000000001</v>
      </c>
    </row>
    <row r="34" spans="1:10">
      <c r="A34" s="146">
        <v>40056</v>
      </c>
      <c r="B34" s="154" t="s">
        <v>149</v>
      </c>
      <c r="C34" s="154" t="s">
        <v>189</v>
      </c>
      <c r="D34" s="156">
        <v>9953354.0399999991</v>
      </c>
      <c r="E34" s="154" t="s">
        <v>183</v>
      </c>
      <c r="F34" s="156">
        <v>10003456.449999999</v>
      </c>
      <c r="G34" s="156">
        <v>30263.599999999999</v>
      </c>
      <c r="H34" s="156">
        <v>20172.919999999998</v>
      </c>
      <c r="I34" s="156">
        <v>0</v>
      </c>
      <c r="J34" s="156">
        <v>-100538.93</v>
      </c>
    </row>
    <row r="35" spans="1:10">
      <c r="A35" s="146">
        <v>40086</v>
      </c>
      <c r="B35" s="154" t="s">
        <v>149</v>
      </c>
      <c r="C35" s="154" t="s">
        <v>189</v>
      </c>
      <c r="D35" s="156">
        <v>11060082.42</v>
      </c>
      <c r="E35" s="154" t="s">
        <v>183</v>
      </c>
      <c r="F35" s="156">
        <v>11107288.02</v>
      </c>
      <c r="G35" s="156">
        <v>56064.73</v>
      </c>
      <c r="H35" s="156">
        <v>8447.68</v>
      </c>
      <c r="I35" s="156">
        <v>0</v>
      </c>
      <c r="J35" s="156">
        <v>-111718.01</v>
      </c>
    </row>
    <row r="36" spans="1:10">
      <c r="A36" s="146">
        <v>40117</v>
      </c>
      <c r="B36" s="154" t="s">
        <v>149</v>
      </c>
      <c r="C36" s="154" t="s">
        <v>189</v>
      </c>
      <c r="D36" s="156">
        <v>9351423.1600000001</v>
      </c>
      <c r="E36" s="154" t="s">
        <v>183</v>
      </c>
      <c r="F36" s="156">
        <v>9361300.2200000007</v>
      </c>
      <c r="G36" s="156">
        <v>51702.29</v>
      </c>
      <c r="H36" s="156">
        <v>32879.47</v>
      </c>
      <c r="I36" s="156">
        <v>0</v>
      </c>
      <c r="J36" s="156">
        <v>-94458.82</v>
      </c>
    </row>
    <row r="37" spans="1:10">
      <c r="A37" s="146">
        <v>40147</v>
      </c>
      <c r="B37" s="154" t="s">
        <v>149</v>
      </c>
      <c r="C37" s="154" t="s">
        <v>189</v>
      </c>
      <c r="D37" s="156">
        <v>9795093.2599999998</v>
      </c>
      <c r="E37" s="154" t="s">
        <v>183</v>
      </c>
      <c r="F37" s="156">
        <v>9846342.8599999994</v>
      </c>
      <c r="G37" s="156">
        <v>43137.02</v>
      </c>
      <c r="H37" s="156">
        <v>4553.72</v>
      </c>
      <c r="I37" s="156">
        <v>0</v>
      </c>
      <c r="J37" s="156">
        <v>-98940.34</v>
      </c>
    </row>
    <row r="38" spans="1:10">
      <c r="A38" s="146">
        <v>40178</v>
      </c>
      <c r="B38" s="154" t="s">
        <v>149</v>
      </c>
      <c r="C38" s="154" t="s">
        <v>189</v>
      </c>
      <c r="D38" s="156">
        <v>10058345.83</v>
      </c>
      <c r="E38" s="154" t="s">
        <v>183</v>
      </c>
      <c r="F38" s="156">
        <v>10075197.630000001</v>
      </c>
      <c r="G38" s="156">
        <v>59085.25</v>
      </c>
      <c r="H38" s="156">
        <v>25662.39</v>
      </c>
      <c r="I38" s="156">
        <v>0</v>
      </c>
      <c r="J38" s="156">
        <v>-101599.44</v>
      </c>
    </row>
    <row r="39" spans="1:10">
      <c r="A39" s="146">
        <v>40209</v>
      </c>
      <c r="B39" s="154" t="s">
        <v>149</v>
      </c>
      <c r="C39" s="154" t="s">
        <v>189</v>
      </c>
      <c r="D39" s="156">
        <v>10691187.98</v>
      </c>
      <c r="E39" s="154" t="s">
        <v>183</v>
      </c>
      <c r="F39" s="156">
        <v>10688799.73</v>
      </c>
      <c r="G39" s="156">
        <v>102806.21</v>
      </c>
      <c r="H39" s="156">
        <v>7573.83</v>
      </c>
      <c r="I39" s="156">
        <v>0</v>
      </c>
      <c r="J39" s="156">
        <v>-107991.79</v>
      </c>
    </row>
    <row r="40" spans="1:10">
      <c r="A40" s="146">
        <v>40237</v>
      </c>
      <c r="B40" s="154" t="s">
        <v>149</v>
      </c>
      <c r="C40" s="154" t="s">
        <v>189</v>
      </c>
      <c r="D40" s="156">
        <v>10462253.890000001</v>
      </c>
      <c r="E40" s="154" t="s">
        <v>183</v>
      </c>
      <c r="F40" s="156">
        <v>10499524.43</v>
      </c>
      <c r="G40" s="156">
        <v>74245.59</v>
      </c>
      <c r="H40" s="156">
        <v>-5836.8</v>
      </c>
      <c r="I40" s="156">
        <v>0</v>
      </c>
      <c r="J40" s="156">
        <v>-105679.33</v>
      </c>
    </row>
    <row r="41" spans="1:10">
      <c r="A41" s="146">
        <v>40268</v>
      </c>
      <c r="B41" s="154" t="s">
        <v>149</v>
      </c>
      <c r="C41" s="154" t="s">
        <v>189</v>
      </c>
      <c r="D41" s="156">
        <v>9489117.4100000001</v>
      </c>
      <c r="E41" s="154" t="s">
        <v>183</v>
      </c>
      <c r="F41" s="156">
        <v>9473092.2100000009</v>
      </c>
      <c r="G41" s="156">
        <v>84489.67</v>
      </c>
      <c r="H41" s="156">
        <v>27385.21</v>
      </c>
      <c r="I41" s="156">
        <v>0</v>
      </c>
      <c r="J41" s="156">
        <v>-95849.68</v>
      </c>
    </row>
    <row r="42" spans="1:10">
      <c r="A42" s="146">
        <v>40298</v>
      </c>
      <c r="B42" s="154" t="s">
        <v>149</v>
      </c>
      <c r="C42" s="154" t="s">
        <v>189</v>
      </c>
      <c r="D42" s="156">
        <v>10927904.380000001</v>
      </c>
      <c r="E42" s="154" t="s">
        <v>183</v>
      </c>
      <c r="F42" s="156">
        <v>10879973.92</v>
      </c>
      <c r="G42" s="156">
        <v>135281.82</v>
      </c>
      <c r="H42" s="156">
        <v>23031.52</v>
      </c>
      <c r="I42" s="156">
        <v>0</v>
      </c>
      <c r="J42" s="156">
        <v>-110382.88</v>
      </c>
    </row>
    <row r="43" spans="1:10">
      <c r="A43" s="146">
        <v>40329</v>
      </c>
      <c r="B43" s="154" t="s">
        <v>149</v>
      </c>
      <c r="C43" s="154" t="s">
        <v>189</v>
      </c>
      <c r="D43" s="156">
        <v>9966916.5099999998</v>
      </c>
      <c r="E43" s="154" t="s">
        <v>183</v>
      </c>
      <c r="F43" s="156">
        <v>10009319.800000001</v>
      </c>
      <c r="G43" s="156">
        <v>59890.34</v>
      </c>
      <c r="H43" s="156">
        <v>-1617.71</v>
      </c>
      <c r="I43" s="156">
        <v>0</v>
      </c>
      <c r="J43" s="156">
        <v>-100675.92</v>
      </c>
    </row>
    <row r="44" spans="1:10">
      <c r="A44" s="146">
        <v>40359</v>
      </c>
      <c r="B44" s="154" t="s">
        <v>149</v>
      </c>
      <c r="C44" s="154" t="s">
        <v>189</v>
      </c>
      <c r="D44" s="156">
        <v>10627442.869999999</v>
      </c>
      <c r="E44" s="154" t="s">
        <v>183</v>
      </c>
      <c r="F44" s="156">
        <v>10662710.220000001</v>
      </c>
      <c r="G44" s="156">
        <v>61891.83</v>
      </c>
      <c r="H44" s="156">
        <v>10188.73</v>
      </c>
      <c r="I44" s="156">
        <v>0</v>
      </c>
      <c r="J44" s="156">
        <v>-107347.91</v>
      </c>
    </row>
    <row r="45" spans="1:10">
      <c r="A45" s="146">
        <v>40390</v>
      </c>
      <c r="B45" s="154" t="s">
        <v>149</v>
      </c>
      <c r="C45" s="154" t="s">
        <v>189</v>
      </c>
      <c r="D45" s="156">
        <v>9909842.7400000002</v>
      </c>
      <c r="E45" s="154" t="s">
        <v>183</v>
      </c>
      <c r="F45" s="156">
        <v>9931550.7200000007</v>
      </c>
      <c r="G45" s="156">
        <v>58055.39</v>
      </c>
      <c r="H45" s="156">
        <v>20336.05</v>
      </c>
      <c r="I45" s="156">
        <v>0</v>
      </c>
      <c r="J45" s="156">
        <v>-100099.42</v>
      </c>
    </row>
    <row r="46" spans="1:10">
      <c r="A46" s="146">
        <v>40421</v>
      </c>
      <c r="B46" s="154" t="s">
        <v>149</v>
      </c>
      <c r="C46" s="154" t="s">
        <v>189</v>
      </c>
      <c r="D46" s="156">
        <v>10060197.18</v>
      </c>
      <c r="E46" s="154" t="s">
        <v>183</v>
      </c>
      <c r="F46" s="156">
        <v>10082176.869999999</v>
      </c>
      <c r="G46" s="156">
        <v>74877.320000000007</v>
      </c>
      <c r="H46" s="156">
        <v>4761.1499999999996</v>
      </c>
      <c r="I46" s="156">
        <v>0</v>
      </c>
      <c r="J46" s="156">
        <v>-101618.16</v>
      </c>
    </row>
    <row r="47" spans="1:10">
      <c r="A47" s="146">
        <v>40451</v>
      </c>
      <c r="B47" s="154" t="s">
        <v>149</v>
      </c>
      <c r="C47" s="154" t="s">
        <v>189</v>
      </c>
      <c r="D47" s="156">
        <v>10538393.85</v>
      </c>
      <c r="E47" s="154" t="s">
        <v>183</v>
      </c>
      <c r="F47" s="156">
        <v>10530313.41</v>
      </c>
      <c r="G47" s="156">
        <v>93795.21</v>
      </c>
      <c r="H47" s="156">
        <v>20733.650000000001</v>
      </c>
      <c r="I47" s="156">
        <v>0</v>
      </c>
      <c r="J47" s="156">
        <v>-106448.42</v>
      </c>
    </row>
    <row r="48" spans="1:10">
      <c r="A48" s="146">
        <v>40482</v>
      </c>
      <c r="B48" s="154" t="s">
        <v>149</v>
      </c>
      <c r="C48" s="154" t="s">
        <v>189</v>
      </c>
      <c r="D48" s="156">
        <v>10104077.210000001</v>
      </c>
      <c r="E48" s="154" t="s">
        <v>183</v>
      </c>
      <c r="F48" s="156">
        <v>10034730.109999999</v>
      </c>
      <c r="G48" s="156">
        <v>76430.22</v>
      </c>
      <c r="H48" s="156">
        <v>94978.26</v>
      </c>
      <c r="I48" s="156">
        <v>0</v>
      </c>
      <c r="J48" s="156">
        <v>-102061.38</v>
      </c>
    </row>
    <row r="49" spans="1:10">
      <c r="A49" s="146">
        <v>40512</v>
      </c>
      <c r="B49" s="154" t="s">
        <v>149</v>
      </c>
      <c r="C49" s="154" t="s">
        <v>189</v>
      </c>
      <c r="D49" s="156">
        <v>9947031.3900000006</v>
      </c>
      <c r="E49" s="154" t="s">
        <v>183</v>
      </c>
      <c r="F49" s="156">
        <v>9983556.6300000008</v>
      </c>
      <c r="G49" s="156">
        <v>48017.7</v>
      </c>
      <c r="H49" s="156">
        <v>15932.13</v>
      </c>
      <c r="I49" s="156">
        <v>0</v>
      </c>
      <c r="J49" s="156">
        <v>-100475.07</v>
      </c>
    </row>
    <row r="50" spans="1:10">
      <c r="A50" s="146">
        <v>40543</v>
      </c>
      <c r="B50" s="154" t="s">
        <v>149</v>
      </c>
      <c r="C50" s="154" t="s">
        <v>189</v>
      </c>
      <c r="D50" s="156">
        <v>9603129.9700000007</v>
      </c>
      <c r="E50" s="154" t="s">
        <v>183</v>
      </c>
      <c r="F50" s="156">
        <v>9573809.0800000001</v>
      </c>
      <c r="G50" s="156">
        <v>148933.38</v>
      </c>
      <c r="H50" s="156">
        <v>-22611.18</v>
      </c>
      <c r="I50" s="156">
        <v>0</v>
      </c>
      <c r="J50" s="156">
        <v>-97001.31</v>
      </c>
    </row>
    <row r="51" spans="1:10">
      <c r="A51" s="146">
        <v>40574</v>
      </c>
      <c r="B51" s="154" t="s">
        <v>149</v>
      </c>
      <c r="C51" s="154" t="s">
        <v>189</v>
      </c>
      <c r="D51" s="156">
        <v>12491921.310000001</v>
      </c>
      <c r="E51" s="154" t="s">
        <v>183</v>
      </c>
      <c r="F51" s="156">
        <v>12550619.060000001</v>
      </c>
      <c r="G51" s="156">
        <v>90473.13</v>
      </c>
      <c r="H51" s="156">
        <v>35149.75</v>
      </c>
      <c r="I51" s="156">
        <v>-58139.6</v>
      </c>
      <c r="J51" s="156">
        <v>-126181.03</v>
      </c>
    </row>
    <row r="52" spans="1:10">
      <c r="A52" s="146">
        <v>40602</v>
      </c>
      <c r="B52" s="154" t="s">
        <v>149</v>
      </c>
      <c r="C52" s="154" t="s">
        <v>189</v>
      </c>
      <c r="D52" s="156">
        <v>9345549.3800000008</v>
      </c>
      <c r="E52" s="154" t="s">
        <v>183</v>
      </c>
      <c r="F52" s="156">
        <v>9363626.6600000001</v>
      </c>
      <c r="G52" s="156">
        <v>51016.2</v>
      </c>
      <c r="H52" s="156">
        <v>39640.81</v>
      </c>
      <c r="I52" s="156">
        <v>-14334.79</v>
      </c>
      <c r="J52" s="156">
        <v>-94399.5</v>
      </c>
    </row>
    <row r="53" spans="1:10">
      <c r="A53" s="146">
        <v>40633</v>
      </c>
      <c r="B53" s="154" t="s">
        <v>149</v>
      </c>
      <c r="C53" s="154" t="s">
        <v>189</v>
      </c>
      <c r="D53" s="156">
        <v>9909140.9900000002</v>
      </c>
      <c r="E53" s="154" t="s">
        <v>183</v>
      </c>
      <c r="F53" s="156">
        <v>9927834.5</v>
      </c>
      <c r="G53" s="156">
        <v>74468.55</v>
      </c>
      <c r="H53" s="156">
        <v>6930.28</v>
      </c>
      <c r="I53" s="156">
        <v>0</v>
      </c>
      <c r="J53" s="156">
        <v>-100092.34</v>
      </c>
    </row>
    <row r="54" spans="1:10">
      <c r="A54" s="146">
        <v>40663</v>
      </c>
      <c r="B54" s="154" t="s">
        <v>149</v>
      </c>
      <c r="C54" s="154" t="s">
        <v>189</v>
      </c>
      <c r="D54" s="156">
        <v>10482717.470000001</v>
      </c>
      <c r="E54" s="154" t="s">
        <v>183</v>
      </c>
      <c r="F54" s="156">
        <v>10643272.35</v>
      </c>
      <c r="G54" s="156">
        <v>42790.79</v>
      </c>
      <c r="H54" s="156">
        <v>-65325.68</v>
      </c>
      <c r="I54" s="156">
        <v>-32133.95</v>
      </c>
      <c r="J54" s="156">
        <v>-105886.04</v>
      </c>
    </row>
    <row r="55" spans="1:10">
      <c r="A55" s="146">
        <v>40694</v>
      </c>
      <c r="B55" s="154" t="s">
        <v>149</v>
      </c>
      <c r="C55" s="154" t="s">
        <v>189</v>
      </c>
      <c r="D55" s="156">
        <v>10175448.060000001</v>
      </c>
      <c r="E55" s="154" t="s">
        <v>183</v>
      </c>
      <c r="F55" s="156">
        <v>10240928.689999999</v>
      </c>
      <c r="G55" s="156">
        <v>57634.96</v>
      </c>
      <c r="H55" s="156">
        <v>6377.69</v>
      </c>
      <c r="I55" s="156">
        <v>-26710.98</v>
      </c>
      <c r="J55" s="156">
        <v>-102782.3</v>
      </c>
    </row>
    <row r="56" spans="1:10">
      <c r="A56" s="146">
        <v>40724</v>
      </c>
      <c r="B56" s="154" t="s">
        <v>149</v>
      </c>
      <c r="C56" s="154" t="s">
        <v>189</v>
      </c>
      <c r="D56" s="156">
        <v>10320984.99</v>
      </c>
      <c r="E56" s="154" t="s">
        <v>183</v>
      </c>
      <c r="F56" s="156">
        <v>10424516.76</v>
      </c>
      <c r="G56" s="156">
        <v>11397.54</v>
      </c>
      <c r="H56" s="156">
        <v>-287.44</v>
      </c>
      <c r="I56" s="156">
        <v>-10389.49</v>
      </c>
      <c r="J56" s="156">
        <v>-104252.38</v>
      </c>
    </row>
    <row r="57" spans="1:10">
      <c r="A57" s="146">
        <v>40755</v>
      </c>
      <c r="B57" s="154" t="s">
        <v>149</v>
      </c>
      <c r="C57" s="154" t="s">
        <v>189</v>
      </c>
      <c r="D57" s="156">
        <v>10857864.539999999</v>
      </c>
      <c r="E57" s="154" t="s">
        <v>183</v>
      </c>
      <c r="F57" s="156">
        <v>10911681.119999999</v>
      </c>
      <c r="G57" s="156">
        <v>60906.43</v>
      </c>
      <c r="H57" s="156">
        <v>142.27000000000001</v>
      </c>
      <c r="I57" s="156">
        <v>-5189.87</v>
      </c>
      <c r="J57" s="156">
        <v>-109675.41</v>
      </c>
    </row>
    <row r="58" spans="1:10">
      <c r="A58" s="146">
        <v>40786</v>
      </c>
      <c r="B58" s="154" t="s">
        <v>149</v>
      </c>
      <c r="C58" s="154" t="s">
        <v>189</v>
      </c>
      <c r="D58" s="156">
        <v>11576284.93</v>
      </c>
      <c r="E58" s="154" t="s">
        <v>183</v>
      </c>
      <c r="F58" s="156">
        <v>11521585.01</v>
      </c>
      <c r="G58" s="156">
        <v>173466.99</v>
      </c>
      <c r="H58" s="156">
        <v>15022.2</v>
      </c>
      <c r="I58" s="156">
        <v>-16857.09</v>
      </c>
      <c r="J58" s="156">
        <v>-116932.18</v>
      </c>
    </row>
    <row r="59" spans="1:10">
      <c r="A59" s="146">
        <v>40816</v>
      </c>
      <c r="B59" s="154" t="s">
        <v>149</v>
      </c>
      <c r="C59" s="154" t="s">
        <v>189</v>
      </c>
      <c r="D59" s="156">
        <v>11027821.34</v>
      </c>
      <c r="E59" s="154" t="s">
        <v>183</v>
      </c>
      <c r="F59" s="156">
        <v>11069135.109999999</v>
      </c>
      <c r="G59" s="156">
        <v>94506.19</v>
      </c>
      <c r="H59" s="156">
        <v>-24427.82</v>
      </c>
      <c r="I59" s="156">
        <v>0</v>
      </c>
      <c r="J59" s="156">
        <v>-111392.14</v>
      </c>
    </row>
    <row r="60" spans="1:10">
      <c r="A60" s="146">
        <v>40847</v>
      </c>
      <c r="B60" s="154" t="s">
        <v>149</v>
      </c>
      <c r="C60" s="154" t="s">
        <v>189</v>
      </c>
      <c r="D60" s="156">
        <v>10852230.609999999</v>
      </c>
      <c r="E60" s="154" t="s">
        <v>183</v>
      </c>
      <c r="F60" s="156">
        <v>10909154.58</v>
      </c>
      <c r="G60" s="156">
        <v>49347.56</v>
      </c>
      <c r="H60" s="156">
        <v>25607.67</v>
      </c>
      <c r="I60" s="156">
        <v>-22260.7</v>
      </c>
      <c r="J60" s="156">
        <v>-109618.5</v>
      </c>
    </row>
    <row r="61" spans="1:10">
      <c r="A61" s="146">
        <v>40877</v>
      </c>
      <c r="B61" s="154" t="s">
        <v>149</v>
      </c>
      <c r="C61" s="154" t="s">
        <v>189</v>
      </c>
      <c r="D61" s="156">
        <v>9889695.1600000001</v>
      </c>
      <c r="E61" s="154" t="s">
        <v>183</v>
      </c>
      <c r="F61" s="156">
        <v>9719927.9600000009</v>
      </c>
      <c r="G61" s="156">
        <v>360990.77</v>
      </c>
      <c r="H61" s="156">
        <v>-36265.980000000003</v>
      </c>
      <c r="I61" s="156">
        <v>-55061.69</v>
      </c>
      <c r="J61" s="156">
        <v>-99895.9</v>
      </c>
    </row>
    <row r="62" spans="1:10">
      <c r="A62" s="146">
        <v>40908</v>
      </c>
      <c r="B62" s="154" t="s">
        <v>149</v>
      </c>
      <c r="C62" s="154" t="s">
        <v>189</v>
      </c>
      <c r="D62" s="156">
        <v>10095848.449999999</v>
      </c>
      <c r="E62" s="154" t="s">
        <v>183</v>
      </c>
      <c r="F62" s="156">
        <v>9838951.1999999993</v>
      </c>
      <c r="G62" s="156">
        <v>360674.43</v>
      </c>
      <c r="H62" s="156">
        <v>21930.77</v>
      </c>
      <c r="I62" s="156">
        <v>-23729.69</v>
      </c>
      <c r="J62" s="156">
        <v>-101978.26</v>
      </c>
    </row>
    <row r="63" spans="1:10">
      <c r="A63" s="146">
        <v>40939</v>
      </c>
      <c r="B63" s="154" t="s">
        <v>149</v>
      </c>
      <c r="C63" s="154" t="s">
        <v>189</v>
      </c>
      <c r="D63" s="156">
        <v>13167882.119999999</v>
      </c>
      <c r="E63" s="154" t="s">
        <v>183</v>
      </c>
      <c r="F63" s="156">
        <v>12624462.49</v>
      </c>
      <c r="G63" s="156">
        <v>667150.35</v>
      </c>
      <c r="H63" s="156">
        <v>41847.279999999999</v>
      </c>
      <c r="I63" s="156">
        <v>-32569.09</v>
      </c>
      <c r="J63" s="156">
        <v>-133008.91</v>
      </c>
    </row>
    <row r="64" spans="1:10">
      <c r="A64" s="146">
        <v>40968</v>
      </c>
      <c r="B64" s="154" t="s">
        <v>149</v>
      </c>
      <c r="C64" s="154" t="s">
        <v>189</v>
      </c>
      <c r="D64" s="156">
        <v>10264195.939999999</v>
      </c>
      <c r="E64" s="154" t="s">
        <v>183</v>
      </c>
      <c r="F64" s="156">
        <v>9991591.3000000007</v>
      </c>
      <c r="G64" s="156">
        <v>434901.28</v>
      </c>
      <c r="H64" s="156">
        <v>-43767.72</v>
      </c>
      <c r="I64" s="156">
        <v>-14850.17</v>
      </c>
      <c r="J64" s="156">
        <v>-103678.75</v>
      </c>
    </row>
    <row r="65" spans="1:10">
      <c r="A65" s="146">
        <v>40999</v>
      </c>
      <c r="B65" s="154" t="s">
        <v>149</v>
      </c>
      <c r="C65" s="154" t="s">
        <v>189</v>
      </c>
      <c r="D65" s="156">
        <v>10266470.789999999</v>
      </c>
      <c r="E65" s="154" t="s">
        <v>183</v>
      </c>
      <c r="F65" s="156">
        <v>10187428.640000001</v>
      </c>
      <c r="G65" s="156">
        <v>161267.78</v>
      </c>
      <c r="H65" s="156">
        <v>30649.57</v>
      </c>
      <c r="I65" s="156">
        <v>-9173.4699999999993</v>
      </c>
      <c r="J65" s="156">
        <v>-103701.73</v>
      </c>
    </row>
    <row r="66" spans="1:10">
      <c r="A66" s="146">
        <v>41029</v>
      </c>
      <c r="B66" s="154" t="s">
        <v>149</v>
      </c>
      <c r="C66" s="154" t="s">
        <v>189</v>
      </c>
      <c r="D66" s="156">
        <v>11088114.210000001</v>
      </c>
      <c r="E66" s="154" t="s">
        <v>183</v>
      </c>
      <c r="F66" s="156">
        <v>11015710.460000001</v>
      </c>
      <c r="G66" s="156">
        <v>247753.39</v>
      </c>
      <c r="H66" s="156">
        <v>-61344.82</v>
      </c>
      <c r="I66" s="156">
        <v>-2003.66</v>
      </c>
      <c r="J66" s="156">
        <v>-112001.16</v>
      </c>
    </row>
    <row r="67" spans="1:10">
      <c r="A67" s="146">
        <v>41060</v>
      </c>
      <c r="B67" s="154" t="s">
        <v>149</v>
      </c>
      <c r="C67" s="154" t="s">
        <v>189</v>
      </c>
      <c r="D67" s="156">
        <v>9903616.8100000005</v>
      </c>
      <c r="E67" s="154" t="s">
        <v>183</v>
      </c>
      <c r="F67" s="156">
        <v>10098334.98</v>
      </c>
      <c r="G67" s="156">
        <v>233204.76</v>
      </c>
      <c r="H67" s="156">
        <v>-311631.3</v>
      </c>
      <c r="I67" s="156">
        <v>-16255.1</v>
      </c>
      <c r="J67" s="156">
        <v>-100036.53</v>
      </c>
    </row>
    <row r="68" spans="1:10">
      <c r="A68" s="146">
        <v>41090</v>
      </c>
      <c r="B68" s="154" t="s">
        <v>149</v>
      </c>
      <c r="C68" s="154" t="s">
        <v>189</v>
      </c>
      <c r="D68" s="156">
        <v>11834108.4</v>
      </c>
      <c r="E68" s="154" t="s">
        <v>183</v>
      </c>
      <c r="F68" s="156">
        <v>11731114.4</v>
      </c>
      <c r="G68" s="156">
        <v>197466.27</v>
      </c>
      <c r="H68" s="156">
        <v>33594.28</v>
      </c>
      <c r="I68" s="156">
        <v>-8530.1</v>
      </c>
      <c r="J68" s="156">
        <v>-119536.45</v>
      </c>
    </row>
    <row r="69" spans="1:10">
      <c r="A69" s="146">
        <v>41121</v>
      </c>
      <c r="B69" s="154" t="s">
        <v>149</v>
      </c>
      <c r="C69" s="154" t="s">
        <v>189</v>
      </c>
      <c r="D69" s="156">
        <v>11234265.27</v>
      </c>
      <c r="E69" s="154" t="s">
        <v>183</v>
      </c>
      <c r="F69" s="156">
        <v>11147931.33</v>
      </c>
      <c r="G69" s="156">
        <v>214169.08</v>
      </c>
      <c r="H69" s="156">
        <v>6872.69</v>
      </c>
      <c r="I69" s="156">
        <v>-21230.39</v>
      </c>
      <c r="J69" s="156">
        <v>-113477.44</v>
      </c>
    </row>
    <row r="70" spans="1:10">
      <c r="A70" s="146">
        <v>41152</v>
      </c>
      <c r="B70" s="154" t="s">
        <v>149</v>
      </c>
      <c r="C70" s="154" t="s">
        <v>189</v>
      </c>
      <c r="D70" s="156">
        <v>10946499.91</v>
      </c>
      <c r="E70" s="154" t="s">
        <v>183</v>
      </c>
      <c r="F70" s="156">
        <v>10826518.300000001</v>
      </c>
      <c r="G70" s="156">
        <v>299765.67</v>
      </c>
      <c r="H70" s="156">
        <v>-69213.350000000006</v>
      </c>
      <c r="I70" s="156">
        <v>0</v>
      </c>
      <c r="J70" s="156">
        <v>-110570.71</v>
      </c>
    </row>
    <row r="71" spans="1:10">
      <c r="A71" s="146">
        <v>41182</v>
      </c>
      <c r="B71" s="154" t="s">
        <v>149</v>
      </c>
      <c r="C71" s="154" t="s">
        <v>189</v>
      </c>
      <c r="D71" s="156">
        <v>10989853.310000001</v>
      </c>
      <c r="E71" s="154" t="s">
        <v>183</v>
      </c>
      <c r="F71" s="156">
        <v>10770508.57</v>
      </c>
      <c r="G71" s="156">
        <v>295145.36</v>
      </c>
      <c r="H71" s="156">
        <v>41848</v>
      </c>
      <c r="I71" s="156">
        <v>-6640</v>
      </c>
      <c r="J71" s="156">
        <v>-111008.62</v>
      </c>
    </row>
    <row r="72" spans="1:10">
      <c r="A72" s="146">
        <v>41213</v>
      </c>
      <c r="B72" s="154" t="s">
        <v>149</v>
      </c>
      <c r="C72" s="154" t="s">
        <v>189</v>
      </c>
      <c r="D72" s="156">
        <v>10910345.51</v>
      </c>
      <c r="E72" s="154" t="s">
        <v>183</v>
      </c>
      <c r="F72" s="156">
        <v>10590933.699999999</v>
      </c>
      <c r="G72" s="156">
        <v>458518.91</v>
      </c>
      <c r="H72" s="156">
        <v>-24391.279999999999</v>
      </c>
      <c r="I72" s="156">
        <v>-4510.3100000000004</v>
      </c>
      <c r="J72" s="156">
        <v>-110205.51</v>
      </c>
    </row>
    <row r="73" spans="1:10">
      <c r="A73" s="146">
        <v>41243</v>
      </c>
      <c r="B73" s="154" t="s">
        <v>149</v>
      </c>
      <c r="C73" s="154" t="s">
        <v>189</v>
      </c>
      <c r="D73" s="156">
        <v>10927686.300000001</v>
      </c>
      <c r="E73" s="154" t="s">
        <v>183</v>
      </c>
      <c r="F73" s="156">
        <v>10450753.52</v>
      </c>
      <c r="G73" s="156">
        <v>577017.56000000006</v>
      </c>
      <c r="H73" s="156">
        <v>23872.57</v>
      </c>
      <c r="I73" s="156">
        <v>-13576.68</v>
      </c>
      <c r="J73" s="156">
        <v>-110380.67</v>
      </c>
    </row>
    <row r="74" spans="1:10">
      <c r="A74" s="146">
        <v>41274</v>
      </c>
      <c r="B74" s="154" t="s">
        <v>149</v>
      </c>
      <c r="C74" s="154" t="s">
        <v>189</v>
      </c>
      <c r="D74" s="156">
        <v>10046187.359999999</v>
      </c>
      <c r="E74" s="154" t="s">
        <v>183</v>
      </c>
      <c r="F74" s="156">
        <v>10330761.460000001</v>
      </c>
      <c r="G74" s="156">
        <v>454935.57</v>
      </c>
      <c r="H74" s="156">
        <v>-636648.31000000006</v>
      </c>
      <c r="I74" s="156">
        <v>-1384.72</v>
      </c>
      <c r="J74" s="156">
        <v>-101476.64</v>
      </c>
    </row>
    <row r="75" spans="1:10">
      <c r="A75" s="146">
        <v>41305</v>
      </c>
      <c r="B75" s="154" t="s">
        <v>149</v>
      </c>
      <c r="C75" s="154" t="s">
        <v>189</v>
      </c>
      <c r="D75" s="156">
        <v>12592672.99</v>
      </c>
      <c r="E75" s="154" t="s">
        <v>183</v>
      </c>
      <c r="F75" s="156">
        <v>12874609.449999999</v>
      </c>
      <c r="G75" s="156">
        <v>490280.59</v>
      </c>
      <c r="H75" s="156">
        <v>-639454.31000000006</v>
      </c>
      <c r="I75" s="156">
        <v>-5564.02</v>
      </c>
      <c r="J75" s="156">
        <v>-127198.72</v>
      </c>
    </row>
    <row r="76" spans="1:10">
      <c r="A76" s="146">
        <v>41333</v>
      </c>
      <c r="B76" s="154" t="s">
        <v>149</v>
      </c>
      <c r="C76" s="154" t="s">
        <v>189</v>
      </c>
      <c r="D76" s="156">
        <v>9959624.3399999999</v>
      </c>
      <c r="E76" s="154" t="s">
        <v>183</v>
      </c>
      <c r="F76" s="156">
        <v>9509397.9700000007</v>
      </c>
      <c r="G76" s="156">
        <v>552920</v>
      </c>
      <c r="H76" s="156">
        <v>223.35</v>
      </c>
      <c r="I76" s="156">
        <v>-2314.71</v>
      </c>
      <c r="J76" s="156">
        <v>-100602.27</v>
      </c>
    </row>
    <row r="77" spans="1:10">
      <c r="A77" s="146">
        <v>41364</v>
      </c>
      <c r="B77" s="154" t="s">
        <v>149</v>
      </c>
      <c r="C77" s="154" t="s">
        <v>189</v>
      </c>
      <c r="D77" s="156">
        <v>10939177.77</v>
      </c>
      <c r="E77" s="154" t="s">
        <v>183</v>
      </c>
      <c r="F77" s="156">
        <v>10459878.48</v>
      </c>
      <c r="G77" s="156">
        <v>424647.52</v>
      </c>
      <c r="H77" s="156">
        <v>167452.09</v>
      </c>
      <c r="I77" s="156">
        <v>-2303.5700000000002</v>
      </c>
      <c r="J77" s="156">
        <v>-110496.75</v>
      </c>
    </row>
    <row r="78" spans="1:10">
      <c r="A78" s="146">
        <v>41394</v>
      </c>
      <c r="B78" s="154" t="s">
        <v>149</v>
      </c>
      <c r="C78" s="154" t="s">
        <v>189</v>
      </c>
      <c r="D78" s="156">
        <v>10867888.73</v>
      </c>
      <c r="E78" s="154" t="s">
        <v>183</v>
      </c>
      <c r="F78" s="156">
        <v>10555588.359999999</v>
      </c>
      <c r="G78" s="156">
        <v>394016.69</v>
      </c>
      <c r="H78" s="156">
        <v>30584.85</v>
      </c>
      <c r="I78" s="156">
        <v>-2524.52</v>
      </c>
      <c r="J78" s="156">
        <v>-109776.65</v>
      </c>
    </row>
    <row r="79" spans="1:10">
      <c r="A79" s="146">
        <v>41425</v>
      </c>
      <c r="B79" s="154" t="s">
        <v>149</v>
      </c>
      <c r="C79" s="154" t="s">
        <v>189</v>
      </c>
      <c r="D79" s="156">
        <v>10512515.09</v>
      </c>
      <c r="E79" s="154" t="s">
        <v>183</v>
      </c>
      <c r="F79" s="156">
        <v>10310200.880000001</v>
      </c>
      <c r="G79" s="156">
        <v>264420.90999999997</v>
      </c>
      <c r="H79" s="156">
        <v>49630.61</v>
      </c>
      <c r="I79" s="156">
        <v>-5550.28</v>
      </c>
      <c r="J79" s="156">
        <v>-106187.03</v>
      </c>
    </row>
    <row r="80" spans="1:10">
      <c r="A80" s="146">
        <v>41455</v>
      </c>
      <c r="B80" s="154" t="s">
        <v>149</v>
      </c>
      <c r="C80" s="154" t="s">
        <v>189</v>
      </c>
      <c r="D80" s="156">
        <v>10273049</v>
      </c>
      <c r="E80" s="154" t="s">
        <v>183</v>
      </c>
      <c r="F80" s="156">
        <v>10324414.24</v>
      </c>
      <c r="G80" s="156">
        <v>558594.41</v>
      </c>
      <c r="H80" s="156">
        <v>-502053.13</v>
      </c>
      <c r="I80" s="156">
        <v>-4138.3500000000004</v>
      </c>
      <c r="J80" s="156">
        <v>-103768.17</v>
      </c>
    </row>
    <row r="81" spans="1:10">
      <c r="A81" s="146">
        <v>41486</v>
      </c>
      <c r="B81" s="154" t="s">
        <v>149</v>
      </c>
      <c r="C81" s="154" t="s">
        <v>189</v>
      </c>
      <c r="D81" s="156">
        <v>10839924.390000001</v>
      </c>
      <c r="E81" s="154" t="s">
        <v>183</v>
      </c>
      <c r="F81" s="156">
        <v>10782544.51</v>
      </c>
      <c r="G81" s="156">
        <v>151890.84</v>
      </c>
      <c r="H81" s="156">
        <v>14983.22</v>
      </c>
      <c r="I81" s="156">
        <v>0</v>
      </c>
      <c r="J81" s="156">
        <v>-109494.18</v>
      </c>
    </row>
    <row r="82" spans="1:10">
      <c r="A82" s="146">
        <v>41517</v>
      </c>
      <c r="B82" s="154" t="s">
        <v>149</v>
      </c>
      <c r="C82" s="154" t="s">
        <v>189</v>
      </c>
      <c r="D82" s="156">
        <v>10526402.52</v>
      </c>
      <c r="E82" s="154" t="s">
        <v>183</v>
      </c>
      <c r="F82" s="156">
        <v>10524628.470000001</v>
      </c>
      <c r="G82" s="156">
        <v>155029.6</v>
      </c>
      <c r="H82" s="156">
        <v>4805.59</v>
      </c>
      <c r="I82" s="156">
        <v>-51733.84</v>
      </c>
      <c r="J82" s="156">
        <v>-106327.3</v>
      </c>
    </row>
    <row r="83" spans="1:10">
      <c r="A83" s="146">
        <v>41547</v>
      </c>
      <c r="B83" s="154" t="s">
        <v>149</v>
      </c>
      <c r="C83" s="154" t="s">
        <v>189</v>
      </c>
      <c r="D83" s="156">
        <v>10838686.18</v>
      </c>
      <c r="E83" s="154" t="s">
        <v>183</v>
      </c>
      <c r="F83" s="156">
        <v>10842907.18</v>
      </c>
      <c r="G83" s="156">
        <v>213323.43</v>
      </c>
      <c r="H83" s="156">
        <v>-99130.76</v>
      </c>
      <c r="I83" s="156">
        <v>-8931.99</v>
      </c>
      <c r="J83" s="156">
        <v>-109481.68</v>
      </c>
    </row>
    <row r="84" spans="1:10">
      <c r="A84" s="146">
        <v>41578</v>
      </c>
      <c r="B84" s="154" t="s">
        <v>149</v>
      </c>
      <c r="C84" s="154" t="s">
        <v>189</v>
      </c>
      <c r="D84" s="156">
        <v>10557927.52</v>
      </c>
      <c r="E84" s="154" t="s">
        <v>183</v>
      </c>
      <c r="F84" s="156">
        <v>10568703.99</v>
      </c>
      <c r="G84" s="156">
        <v>91356.06</v>
      </c>
      <c r="H84" s="156">
        <v>4513.1899999999996</v>
      </c>
      <c r="I84" s="156">
        <v>0</v>
      </c>
      <c r="J84" s="156">
        <v>-106645.72</v>
      </c>
    </row>
    <row r="85" spans="1:10">
      <c r="A85" s="146">
        <v>41608</v>
      </c>
      <c r="B85" s="154" t="s">
        <v>149</v>
      </c>
      <c r="C85" s="154" t="s">
        <v>189</v>
      </c>
      <c r="D85" s="156">
        <v>10547768.08</v>
      </c>
      <c r="E85" s="154" t="s">
        <v>183</v>
      </c>
      <c r="F85" s="156">
        <v>10584842.65</v>
      </c>
      <c r="G85" s="156">
        <v>75889.490000000005</v>
      </c>
      <c r="H85" s="156">
        <v>2060.71</v>
      </c>
      <c r="I85" s="156">
        <v>-8481.65</v>
      </c>
      <c r="J85" s="156">
        <v>-106543.12</v>
      </c>
    </row>
    <row r="86" spans="1:10">
      <c r="A86" s="146">
        <v>41639</v>
      </c>
      <c r="B86" s="154" t="s">
        <v>149</v>
      </c>
      <c r="C86" s="154" t="s">
        <v>189</v>
      </c>
      <c r="D86" s="156">
        <v>10564880.939999999</v>
      </c>
      <c r="E86" s="154" t="s">
        <v>183</v>
      </c>
      <c r="F86" s="156">
        <v>10543180.25</v>
      </c>
      <c r="G86" s="156">
        <v>123800.65</v>
      </c>
      <c r="H86" s="156">
        <v>5391.83</v>
      </c>
      <c r="I86" s="156">
        <v>-775.82</v>
      </c>
      <c r="J86" s="156">
        <v>-106715.97</v>
      </c>
    </row>
    <row r="87" spans="1:10">
      <c r="A87" s="146">
        <v>41670</v>
      </c>
      <c r="B87" s="154" t="s">
        <v>149</v>
      </c>
      <c r="C87" s="154" t="s">
        <v>189</v>
      </c>
      <c r="D87" s="156">
        <v>13166935.359999999</v>
      </c>
      <c r="E87" s="154" t="s">
        <v>183</v>
      </c>
      <c r="F87" s="156">
        <v>12871964.630000001</v>
      </c>
      <c r="G87" s="156">
        <v>416668.3</v>
      </c>
      <c r="H87" s="156">
        <v>16498.95</v>
      </c>
      <c r="I87" s="156">
        <v>-5197.17</v>
      </c>
      <c r="J87" s="156">
        <v>-132999.35</v>
      </c>
    </row>
    <row r="88" spans="1:10">
      <c r="A88" s="146">
        <v>41698</v>
      </c>
      <c r="B88" s="154" t="s">
        <v>149</v>
      </c>
      <c r="C88" s="154" t="s">
        <v>189</v>
      </c>
      <c r="D88" s="156">
        <v>10104334.449999999</v>
      </c>
      <c r="E88" s="154" t="s">
        <v>183</v>
      </c>
      <c r="F88" s="156">
        <v>10064189.33</v>
      </c>
      <c r="G88" s="156">
        <v>130241.05</v>
      </c>
      <c r="H88" s="156">
        <v>11968.05</v>
      </c>
      <c r="I88" s="156">
        <v>0</v>
      </c>
      <c r="J88" s="156">
        <v>-102063.98</v>
      </c>
    </row>
    <row r="89" spans="1:10">
      <c r="A89" s="146">
        <v>41729</v>
      </c>
      <c r="B89" s="154" t="s">
        <v>149</v>
      </c>
      <c r="C89" s="154" t="s">
        <v>189</v>
      </c>
      <c r="D89" s="156">
        <v>10228652.08</v>
      </c>
      <c r="E89" s="154" t="s">
        <v>183</v>
      </c>
      <c r="F89" s="156">
        <v>10046635.779999999</v>
      </c>
      <c r="G89" s="156">
        <v>253583.14</v>
      </c>
      <c r="H89" s="156">
        <v>36739.82</v>
      </c>
      <c r="I89" s="156">
        <v>-4986.9399999999996</v>
      </c>
      <c r="J89" s="156">
        <v>-103319.72</v>
      </c>
    </row>
    <row r="90" spans="1:10">
      <c r="A90" s="146">
        <v>41759</v>
      </c>
      <c r="B90" s="154" t="s">
        <v>149</v>
      </c>
      <c r="C90" s="154" t="s">
        <v>189</v>
      </c>
      <c r="D90" s="156">
        <v>10749947.17</v>
      </c>
      <c r="E90" s="154" t="s">
        <v>183</v>
      </c>
      <c r="F90" s="156">
        <v>10691418.029999999</v>
      </c>
      <c r="G90" s="156">
        <v>188869.42</v>
      </c>
      <c r="H90" s="156">
        <v>-17247.03</v>
      </c>
      <c r="I90" s="156">
        <v>-4507.92</v>
      </c>
      <c r="J90" s="156">
        <v>-108585.33</v>
      </c>
    </row>
    <row r="91" spans="1:10">
      <c r="A91" s="146">
        <v>41790</v>
      </c>
      <c r="B91" s="154" t="s">
        <v>149</v>
      </c>
      <c r="C91" s="154" t="s">
        <v>189</v>
      </c>
      <c r="D91" s="156">
        <v>10921998.529999999</v>
      </c>
      <c r="E91" s="154" t="s">
        <v>183</v>
      </c>
      <c r="F91" s="156">
        <v>10805451.32</v>
      </c>
      <c r="G91" s="156">
        <v>168495.95</v>
      </c>
      <c r="H91" s="156">
        <v>62417.86</v>
      </c>
      <c r="I91" s="156">
        <v>-4043.38</v>
      </c>
      <c r="J91" s="156">
        <v>-110323.22</v>
      </c>
    </row>
    <row r="92" spans="1:10">
      <c r="A92" s="146">
        <v>41820</v>
      </c>
      <c r="B92" s="154" t="s">
        <v>149</v>
      </c>
      <c r="C92" s="154" t="s">
        <v>189</v>
      </c>
      <c r="D92" s="156">
        <v>11222083.539999999</v>
      </c>
      <c r="E92" s="154" t="s">
        <v>183</v>
      </c>
      <c r="F92" s="156">
        <v>11145301.32</v>
      </c>
      <c r="G92" s="156">
        <v>120267.89</v>
      </c>
      <c r="H92" s="156">
        <v>76529.539999999994</v>
      </c>
      <c r="I92" s="156">
        <v>-6660.83</v>
      </c>
      <c r="J92" s="156">
        <v>-113354.38</v>
      </c>
    </row>
    <row r="93" spans="1:10">
      <c r="A93" s="146">
        <v>41851</v>
      </c>
      <c r="B93" s="154" t="s">
        <v>149</v>
      </c>
      <c r="C93" s="154" t="s">
        <v>189</v>
      </c>
      <c r="D93" s="156">
        <v>11242627.220000001</v>
      </c>
      <c r="E93" s="154" t="s">
        <v>183</v>
      </c>
      <c r="F93" s="156">
        <v>11170385.66</v>
      </c>
      <c r="G93" s="156">
        <v>155902.99</v>
      </c>
      <c r="H93" s="156">
        <v>40444.43</v>
      </c>
      <c r="I93" s="156">
        <v>-10543.98</v>
      </c>
      <c r="J93" s="156">
        <v>-113561.88</v>
      </c>
    </row>
    <row r="94" spans="1:10">
      <c r="A94" s="146">
        <v>41882</v>
      </c>
      <c r="B94" s="154" t="s">
        <v>149</v>
      </c>
      <c r="C94" s="154" t="s">
        <v>189</v>
      </c>
      <c r="D94" s="156">
        <v>11668784.42</v>
      </c>
      <c r="E94" s="154" t="s">
        <v>183</v>
      </c>
      <c r="F94" s="156">
        <v>11667240.26</v>
      </c>
      <c r="G94" s="156">
        <v>132606.95000000001</v>
      </c>
      <c r="H94" s="156">
        <v>-11134.12</v>
      </c>
      <c r="I94" s="156">
        <v>-2062.17</v>
      </c>
      <c r="J94" s="156">
        <v>-117866.5</v>
      </c>
    </row>
    <row r="95" spans="1:10">
      <c r="A95" s="146">
        <v>41912</v>
      </c>
      <c r="B95" s="154" t="s">
        <v>149</v>
      </c>
      <c r="C95" s="154" t="s">
        <v>189</v>
      </c>
      <c r="D95" s="156">
        <v>11399049.34</v>
      </c>
      <c r="E95" s="154" t="s">
        <v>183</v>
      </c>
      <c r="F95" s="156">
        <v>11320186.810000001</v>
      </c>
      <c r="G95" s="156">
        <v>160610.82</v>
      </c>
      <c r="H95" s="156">
        <v>37470.19</v>
      </c>
      <c r="I95" s="156">
        <v>-4076.57</v>
      </c>
      <c r="J95" s="156">
        <v>-115141.91</v>
      </c>
    </row>
    <row r="96" spans="1:10">
      <c r="A96" s="146">
        <v>41943</v>
      </c>
      <c r="B96" s="154" t="s">
        <v>149</v>
      </c>
      <c r="C96" s="154" t="s">
        <v>189</v>
      </c>
      <c r="D96" s="156">
        <v>11201541.32</v>
      </c>
      <c r="E96" s="154" t="s">
        <v>183</v>
      </c>
      <c r="F96" s="156">
        <v>11179709.279999999</v>
      </c>
      <c r="G96" s="156">
        <v>146267.29</v>
      </c>
      <c r="H96" s="156">
        <v>-5728.37</v>
      </c>
      <c r="I96" s="156">
        <v>-5559.99</v>
      </c>
      <c r="J96" s="156">
        <v>-113146.89</v>
      </c>
    </row>
    <row r="97" spans="1:10">
      <c r="A97" s="146">
        <v>41973</v>
      </c>
      <c r="B97" s="154" t="s">
        <v>149</v>
      </c>
      <c r="C97" s="154" t="s">
        <v>189</v>
      </c>
      <c r="D97" s="156">
        <v>10862707.220000001</v>
      </c>
      <c r="E97" s="154" t="s">
        <v>183</v>
      </c>
      <c r="F97" s="156">
        <v>10885446.390000001</v>
      </c>
      <c r="G97" s="156">
        <v>79449.86</v>
      </c>
      <c r="H97" s="156">
        <v>7535.28</v>
      </c>
      <c r="I97" s="156">
        <v>0</v>
      </c>
      <c r="J97" s="156">
        <v>-109724.31</v>
      </c>
    </row>
    <row r="98" spans="1:10">
      <c r="A98" s="146">
        <v>42004</v>
      </c>
      <c r="B98" s="154" t="s">
        <v>149</v>
      </c>
      <c r="C98" s="154" t="s">
        <v>189</v>
      </c>
      <c r="D98" s="156">
        <v>11439042.91</v>
      </c>
      <c r="E98" s="154" t="s">
        <v>183</v>
      </c>
      <c r="F98" s="156">
        <v>11432308.26</v>
      </c>
      <c r="G98" s="156">
        <v>101653.48</v>
      </c>
      <c r="H98" s="156">
        <v>23236.82</v>
      </c>
      <c r="I98" s="156">
        <v>-2609.77</v>
      </c>
      <c r="J98" s="156">
        <v>-115545.88</v>
      </c>
    </row>
    <row r="99" spans="1:10">
      <c r="A99" s="146">
        <v>42035</v>
      </c>
      <c r="B99" s="154" t="s">
        <v>149</v>
      </c>
      <c r="C99" s="154" t="s">
        <v>189</v>
      </c>
      <c r="D99" s="156">
        <v>13513572.869999999</v>
      </c>
      <c r="E99" s="154" t="s">
        <v>183</v>
      </c>
      <c r="F99" s="156">
        <v>13397126.07</v>
      </c>
      <c r="G99" s="156">
        <v>278248.65999999997</v>
      </c>
      <c r="H99" s="156">
        <v>-13519.82</v>
      </c>
      <c r="I99" s="156">
        <v>-11781.31</v>
      </c>
      <c r="J99" s="156">
        <v>-136500.73000000001</v>
      </c>
    </row>
    <row r="100" spans="1:10">
      <c r="A100" s="146">
        <v>42063</v>
      </c>
      <c r="B100" s="154" t="s">
        <v>149</v>
      </c>
      <c r="C100" s="154" t="s">
        <v>189</v>
      </c>
      <c r="D100" s="156">
        <v>10656341.42</v>
      </c>
      <c r="E100" s="154" t="s">
        <v>183</v>
      </c>
      <c r="F100" s="156">
        <v>10848830.060000001</v>
      </c>
      <c r="G100" s="156">
        <v>154096.03</v>
      </c>
      <c r="H100" s="156">
        <v>-234504.84</v>
      </c>
      <c r="I100" s="156">
        <v>-4440.01</v>
      </c>
      <c r="J100" s="156">
        <v>-107639.82</v>
      </c>
    </row>
    <row r="101" spans="1:10">
      <c r="A101" s="146">
        <v>42094</v>
      </c>
      <c r="B101" s="154" t="s">
        <v>149</v>
      </c>
      <c r="C101" s="154" t="s">
        <v>189</v>
      </c>
      <c r="D101" s="156">
        <v>10522322.380000001</v>
      </c>
      <c r="E101" s="154" t="s">
        <v>183</v>
      </c>
      <c r="F101" s="156">
        <v>10266329.029999999</v>
      </c>
      <c r="G101" s="156">
        <v>238182.23</v>
      </c>
      <c r="H101" s="156">
        <v>127533.25</v>
      </c>
      <c r="I101" s="156">
        <v>-3436.06</v>
      </c>
      <c r="J101" s="156">
        <v>-106286.07</v>
      </c>
    </row>
    <row r="102" spans="1:10">
      <c r="A102" s="146">
        <v>42124</v>
      </c>
      <c r="B102" s="154" t="s">
        <v>149</v>
      </c>
      <c r="C102" s="154" t="s">
        <v>189</v>
      </c>
      <c r="D102" s="156">
        <v>10898642.02</v>
      </c>
      <c r="E102" s="154" t="s">
        <v>183</v>
      </c>
      <c r="F102" s="156">
        <v>10985785.029999999</v>
      </c>
      <c r="G102" s="156">
        <v>111072.22</v>
      </c>
      <c r="H102" s="156">
        <v>-80077.59</v>
      </c>
      <c r="I102" s="156">
        <v>-8050.35</v>
      </c>
      <c r="J102" s="156">
        <v>-110087.29</v>
      </c>
    </row>
    <row r="103" spans="1:10">
      <c r="A103" s="146">
        <v>42155</v>
      </c>
      <c r="B103" s="154" t="s">
        <v>149</v>
      </c>
      <c r="C103" s="154" t="s">
        <v>189</v>
      </c>
      <c r="D103" s="156">
        <v>11398752.810000001</v>
      </c>
      <c r="E103" s="154" t="s">
        <v>183</v>
      </c>
      <c r="F103" s="156">
        <v>11391315.5</v>
      </c>
      <c r="G103" s="156">
        <v>121506.16</v>
      </c>
      <c r="H103" s="156">
        <v>2985.04</v>
      </c>
      <c r="I103" s="156">
        <v>-1914.98</v>
      </c>
      <c r="J103" s="156">
        <v>-115138.91</v>
      </c>
    </row>
    <row r="104" spans="1:10">
      <c r="A104" s="146">
        <v>42185</v>
      </c>
      <c r="B104" s="154" t="s">
        <v>149</v>
      </c>
      <c r="C104" s="154" t="s">
        <v>189</v>
      </c>
      <c r="D104" s="156">
        <v>11244802.76</v>
      </c>
      <c r="E104" s="154" t="s">
        <v>183</v>
      </c>
      <c r="F104" s="156">
        <v>11250584.17</v>
      </c>
      <c r="G104" s="156">
        <v>138292.17000000001</v>
      </c>
      <c r="H104" s="156">
        <v>-28427.83</v>
      </c>
      <c r="I104" s="156">
        <v>-2061.88</v>
      </c>
      <c r="J104" s="156">
        <v>-113583.87</v>
      </c>
    </row>
    <row r="105" spans="1:10">
      <c r="A105" s="146">
        <v>42216</v>
      </c>
      <c r="B105" s="154" t="s">
        <v>149</v>
      </c>
      <c r="C105" s="154" t="s">
        <v>189</v>
      </c>
      <c r="D105" s="156">
        <v>11829251.960000001</v>
      </c>
      <c r="E105" s="154" t="s">
        <v>183</v>
      </c>
      <c r="F105" s="156">
        <v>11797701.939999999</v>
      </c>
      <c r="G105" s="156">
        <v>134844.13</v>
      </c>
      <c r="H105" s="156">
        <v>25057.75</v>
      </c>
      <c r="I105" s="156">
        <v>-8864.4699999999993</v>
      </c>
      <c r="J105" s="156">
        <v>-119487.39</v>
      </c>
    </row>
    <row r="106" spans="1:10">
      <c r="A106" s="146">
        <v>42247</v>
      </c>
      <c r="B106" s="154" t="s">
        <v>149</v>
      </c>
      <c r="C106" s="154" t="s">
        <v>189</v>
      </c>
      <c r="D106" s="156">
        <v>12119766.16</v>
      </c>
      <c r="E106" s="154" t="s">
        <v>183</v>
      </c>
      <c r="F106" s="156">
        <v>12078546.390000001</v>
      </c>
      <c r="G106" s="156">
        <v>129845.86</v>
      </c>
      <c r="H106" s="156">
        <v>35329.24</v>
      </c>
      <c r="I106" s="156">
        <v>-1533.45</v>
      </c>
      <c r="J106" s="156">
        <v>-122421.88</v>
      </c>
    </row>
    <row r="107" spans="1:10">
      <c r="A107" s="146">
        <v>42277</v>
      </c>
      <c r="B107" s="154" t="s">
        <v>149</v>
      </c>
      <c r="C107" s="154" t="s">
        <v>189</v>
      </c>
      <c r="D107" s="156">
        <v>11743016.75</v>
      </c>
      <c r="E107" s="154" t="s">
        <v>183</v>
      </c>
      <c r="F107" s="156">
        <v>11649741.75</v>
      </c>
      <c r="G107" s="156">
        <v>185169.98</v>
      </c>
      <c r="H107" s="156">
        <v>28772.83</v>
      </c>
      <c r="I107" s="156">
        <v>-2051.48</v>
      </c>
      <c r="J107" s="156">
        <v>-118616.33</v>
      </c>
    </row>
    <row r="108" spans="1:10">
      <c r="A108" s="146">
        <v>42308</v>
      </c>
      <c r="B108" s="154" t="s">
        <v>149</v>
      </c>
      <c r="C108" s="154" t="s">
        <v>189</v>
      </c>
      <c r="D108" s="156">
        <v>11259618.300000001</v>
      </c>
      <c r="E108" s="154" t="s">
        <v>183</v>
      </c>
      <c r="F108" s="156">
        <v>11100451.84</v>
      </c>
      <c r="G108" s="156">
        <v>251113.91</v>
      </c>
      <c r="H108" s="156">
        <v>24357.87</v>
      </c>
      <c r="I108" s="156">
        <v>-2571.8000000000002</v>
      </c>
      <c r="J108" s="156">
        <v>-113733.52</v>
      </c>
    </row>
    <row r="109" spans="1:10">
      <c r="A109" s="146">
        <v>42338</v>
      </c>
      <c r="B109" s="154" t="s">
        <v>149</v>
      </c>
      <c r="C109" s="154" t="s">
        <v>189</v>
      </c>
      <c r="D109" s="156">
        <v>11063721.68</v>
      </c>
      <c r="E109" s="154" t="s">
        <v>183</v>
      </c>
      <c r="F109" s="156">
        <v>10983416.439999999</v>
      </c>
      <c r="G109" s="156">
        <v>213477</v>
      </c>
      <c r="H109" s="156">
        <v>-20358.13</v>
      </c>
      <c r="I109" s="156">
        <v>-1058.8699999999999</v>
      </c>
      <c r="J109" s="156">
        <v>-111754.76</v>
      </c>
    </row>
    <row r="110" spans="1:10">
      <c r="A110" s="146">
        <v>42369</v>
      </c>
      <c r="B110" s="154" t="s">
        <v>149</v>
      </c>
      <c r="C110" s="154" t="s">
        <v>189</v>
      </c>
      <c r="D110" s="156">
        <v>11392984.33</v>
      </c>
      <c r="E110" s="154" t="s">
        <v>183</v>
      </c>
      <c r="F110" s="156">
        <v>11314016.57</v>
      </c>
      <c r="G110" s="156">
        <v>190604.47</v>
      </c>
      <c r="H110" s="156">
        <v>3443.93</v>
      </c>
      <c r="I110" s="156">
        <v>0</v>
      </c>
      <c r="J110" s="156">
        <v>-115080.64</v>
      </c>
    </row>
    <row r="111" spans="1:10">
      <c r="A111" s="146">
        <v>42400</v>
      </c>
      <c r="B111" s="154" t="s">
        <v>149</v>
      </c>
      <c r="C111" s="154" t="s">
        <v>189</v>
      </c>
      <c r="D111" s="156">
        <v>13536761.75</v>
      </c>
      <c r="E111" s="154" t="s">
        <v>183</v>
      </c>
      <c r="F111" s="156">
        <v>13508364.470000001</v>
      </c>
      <c r="G111" s="156">
        <v>168488.91</v>
      </c>
      <c r="H111" s="156">
        <v>11181.69</v>
      </c>
      <c r="I111" s="156">
        <v>-14538.35</v>
      </c>
      <c r="J111" s="156">
        <v>-136734.97</v>
      </c>
    </row>
    <row r="112" spans="1:10">
      <c r="A112" s="146">
        <v>42429</v>
      </c>
      <c r="B112" s="154" t="s">
        <v>149</v>
      </c>
      <c r="C112" s="154" t="s">
        <v>189</v>
      </c>
      <c r="D112" s="156">
        <v>10397210.6</v>
      </c>
      <c r="E112" s="154" t="s">
        <v>183</v>
      </c>
      <c r="F112" s="156">
        <v>10537409.220000001</v>
      </c>
      <c r="G112" s="156">
        <v>147426.16</v>
      </c>
      <c r="H112" s="156">
        <v>-180285.63</v>
      </c>
      <c r="I112" s="156">
        <v>-2316.8200000000002</v>
      </c>
      <c r="J112" s="156">
        <v>-105022.33</v>
      </c>
    </row>
    <row r="113" spans="1:10">
      <c r="A113" s="146">
        <v>42460</v>
      </c>
      <c r="B113" s="154" t="s">
        <v>149</v>
      </c>
      <c r="C113" s="154" t="s">
        <v>189</v>
      </c>
      <c r="D113" s="156">
        <v>10679342.130000001</v>
      </c>
      <c r="E113" s="154" t="s">
        <v>183</v>
      </c>
      <c r="F113" s="156">
        <v>10627591.82</v>
      </c>
      <c r="G113" s="156">
        <v>155369.72</v>
      </c>
      <c r="H113" s="156">
        <v>5182.6400000000003</v>
      </c>
      <c r="I113" s="156">
        <v>-929.91</v>
      </c>
      <c r="J113" s="156">
        <v>-107872.14</v>
      </c>
    </row>
    <row r="114" spans="1:10">
      <c r="A114" s="146">
        <v>42490</v>
      </c>
      <c r="B114" s="154" t="s">
        <v>149</v>
      </c>
      <c r="C114" s="154" t="s">
        <v>189</v>
      </c>
      <c r="D114" s="156">
        <v>11882487.289999999</v>
      </c>
      <c r="E114" s="154" t="s">
        <v>183</v>
      </c>
      <c r="F114" s="156">
        <v>11850803.16</v>
      </c>
      <c r="G114" s="156">
        <v>159028.24</v>
      </c>
      <c r="H114" s="156">
        <v>-6355.4</v>
      </c>
      <c r="I114" s="156">
        <v>-963.58</v>
      </c>
      <c r="J114" s="156">
        <v>-120025.13</v>
      </c>
    </row>
    <row r="115" spans="1:10">
      <c r="A115" s="146">
        <v>42521</v>
      </c>
      <c r="B115" s="154" t="s">
        <v>149</v>
      </c>
      <c r="C115" s="154" t="s">
        <v>189</v>
      </c>
      <c r="D115" s="156">
        <v>11142320.470000001</v>
      </c>
      <c r="E115" s="154" t="s">
        <v>183</v>
      </c>
      <c r="F115" s="156">
        <v>11122429.699999999</v>
      </c>
      <c r="G115" s="156">
        <v>184765.89</v>
      </c>
      <c r="H115" s="156">
        <v>-50227.96</v>
      </c>
      <c r="I115" s="156">
        <v>-2098.46</v>
      </c>
      <c r="J115" s="156">
        <v>-112548.7</v>
      </c>
    </row>
    <row r="116" spans="1:10">
      <c r="A116" s="146">
        <v>42551</v>
      </c>
      <c r="B116" s="154" t="s">
        <v>149</v>
      </c>
      <c r="C116" s="154" t="s">
        <v>189</v>
      </c>
      <c r="D116" s="156">
        <v>11403946.689999999</v>
      </c>
      <c r="E116" s="154" t="s">
        <v>183</v>
      </c>
      <c r="F116" s="156">
        <v>11383008.210000001</v>
      </c>
      <c r="G116" s="156">
        <v>116877.58</v>
      </c>
      <c r="H116" s="156">
        <v>20532.27</v>
      </c>
      <c r="I116" s="156">
        <v>-1279.99</v>
      </c>
      <c r="J116" s="156">
        <v>-115191.38</v>
      </c>
    </row>
    <row r="117" spans="1:10">
      <c r="A117" s="146">
        <v>42582</v>
      </c>
      <c r="B117" s="154" t="s">
        <v>149</v>
      </c>
      <c r="C117" s="154" t="s">
        <v>189</v>
      </c>
      <c r="D117" s="156">
        <v>12190883.65</v>
      </c>
      <c r="E117" s="154" t="s">
        <v>183</v>
      </c>
      <c r="F117" s="156">
        <v>12174037.939999999</v>
      </c>
      <c r="G117" s="156">
        <v>129076.86</v>
      </c>
      <c r="H117" s="156">
        <v>12808.12</v>
      </c>
      <c r="I117" s="156">
        <v>-1899.04</v>
      </c>
      <c r="J117" s="156">
        <v>-123140.23</v>
      </c>
    </row>
    <row r="118" spans="1:10">
      <c r="A118" s="146">
        <v>42613</v>
      </c>
      <c r="B118" s="154" t="s">
        <v>149</v>
      </c>
      <c r="C118" s="154" t="s">
        <v>189</v>
      </c>
      <c r="D118" s="156">
        <v>11814351.33</v>
      </c>
      <c r="E118" s="154" t="s">
        <v>183</v>
      </c>
      <c r="F118" s="156">
        <v>11721562.23</v>
      </c>
      <c r="G118" s="156">
        <v>180579.23</v>
      </c>
      <c r="H118" s="156">
        <v>34219.379999999997</v>
      </c>
      <c r="I118" s="156">
        <v>-2672.62</v>
      </c>
      <c r="J118" s="156">
        <v>-119336.89</v>
      </c>
    </row>
    <row r="119" spans="1:10">
      <c r="A119" s="146">
        <v>42643</v>
      </c>
      <c r="B119" s="154" t="s">
        <v>149</v>
      </c>
      <c r="C119" s="154" t="s">
        <v>189</v>
      </c>
      <c r="D119" s="156">
        <v>11547452.16</v>
      </c>
      <c r="E119" s="154" t="s">
        <v>183</v>
      </c>
      <c r="F119" s="156">
        <v>11553410.220000001</v>
      </c>
      <c r="G119" s="156">
        <v>113504.11</v>
      </c>
      <c r="H119" s="156">
        <v>-289.3</v>
      </c>
      <c r="I119" s="156">
        <v>-2531.94</v>
      </c>
      <c r="J119" s="156">
        <v>-116640.93</v>
      </c>
    </row>
    <row r="120" spans="1:10">
      <c r="A120" s="146">
        <v>42674</v>
      </c>
      <c r="B120" s="154" t="s">
        <v>149</v>
      </c>
      <c r="C120" s="154" t="s">
        <v>189</v>
      </c>
      <c r="D120" s="156">
        <v>11642803.199999999</v>
      </c>
      <c r="E120" s="154" t="s">
        <v>183</v>
      </c>
      <c r="F120" s="156">
        <v>11638265.699999999</v>
      </c>
      <c r="G120" s="156">
        <v>88887.39</v>
      </c>
      <c r="H120" s="156">
        <v>37227.61</v>
      </c>
      <c r="I120" s="156">
        <v>-3973.43</v>
      </c>
      <c r="J120" s="156">
        <v>-117604.07</v>
      </c>
    </row>
    <row r="121" spans="1:10">
      <c r="A121" s="146">
        <v>42704</v>
      </c>
      <c r="B121" s="154" t="s">
        <v>149</v>
      </c>
      <c r="C121" s="154" t="s">
        <v>189</v>
      </c>
      <c r="D121" s="156">
        <v>11557589.41</v>
      </c>
      <c r="E121" s="154" t="s">
        <v>183</v>
      </c>
      <c r="F121" s="156">
        <v>11553709.76</v>
      </c>
      <c r="G121" s="156">
        <v>81864.800000000003</v>
      </c>
      <c r="H121" s="156">
        <v>55079.07</v>
      </c>
      <c r="I121" s="156">
        <v>-16320.9</v>
      </c>
      <c r="J121" s="156">
        <v>-116743.32</v>
      </c>
    </row>
    <row r="122" spans="1:10">
      <c r="A122" s="146">
        <v>42735</v>
      </c>
      <c r="B122" s="154" t="s">
        <v>149</v>
      </c>
      <c r="C122" s="154" t="s">
        <v>189</v>
      </c>
      <c r="D122" s="156">
        <v>11329866.710000001</v>
      </c>
      <c r="E122" s="154" t="s">
        <v>183</v>
      </c>
      <c r="F122" s="156">
        <v>11360367.189999999</v>
      </c>
      <c r="G122" s="156">
        <v>65765.91</v>
      </c>
      <c r="H122" s="156">
        <v>19477.009999999998</v>
      </c>
      <c r="I122" s="156">
        <v>-1300.3</v>
      </c>
      <c r="J122" s="156">
        <v>-114443.1</v>
      </c>
    </row>
    <row r="123" spans="1:10">
      <c r="A123" s="146">
        <v>42766</v>
      </c>
      <c r="B123" s="154" t="s">
        <v>149</v>
      </c>
      <c r="C123" s="154" t="s">
        <v>189</v>
      </c>
      <c r="D123" s="156">
        <v>14040997.58</v>
      </c>
      <c r="E123" s="154" t="s">
        <v>183</v>
      </c>
      <c r="F123" s="156">
        <v>14119553.609999999</v>
      </c>
      <c r="G123" s="156">
        <v>92421.84</v>
      </c>
      <c r="H123" s="156">
        <v>9255.66</v>
      </c>
      <c r="I123" s="156">
        <v>-38405.269999999997</v>
      </c>
      <c r="J123" s="156">
        <v>-141828.26</v>
      </c>
    </row>
    <row r="124" spans="1:10">
      <c r="A124" s="146">
        <v>42794</v>
      </c>
      <c r="B124" s="154" t="s">
        <v>149</v>
      </c>
      <c r="C124" s="154" t="s">
        <v>189</v>
      </c>
      <c r="D124" s="156">
        <v>11269134.32</v>
      </c>
      <c r="E124" s="154" t="s">
        <v>183</v>
      </c>
      <c r="F124" s="156">
        <v>11402146.02</v>
      </c>
      <c r="G124" s="156">
        <v>85897.13</v>
      </c>
      <c r="H124" s="156">
        <v>-60255.1</v>
      </c>
      <c r="I124" s="156">
        <v>-44824.08</v>
      </c>
      <c r="J124" s="156">
        <v>-113829.65</v>
      </c>
    </row>
    <row r="125" spans="1:10">
      <c r="A125" s="146">
        <v>42825</v>
      </c>
      <c r="B125" s="154" t="s">
        <v>149</v>
      </c>
      <c r="C125" s="154" t="s">
        <v>189</v>
      </c>
      <c r="D125" s="156">
        <v>10851898.18</v>
      </c>
      <c r="E125" s="154" t="s">
        <v>183</v>
      </c>
      <c r="F125" s="156">
        <v>10930838.720000001</v>
      </c>
      <c r="G125" s="156">
        <v>146232.71</v>
      </c>
      <c r="H125" s="156">
        <v>-112077.33</v>
      </c>
      <c r="I125" s="156">
        <v>-3480.79</v>
      </c>
      <c r="J125" s="156">
        <v>-109615.13</v>
      </c>
    </row>
    <row r="126" spans="1:10">
      <c r="A126" s="146">
        <v>42855</v>
      </c>
      <c r="B126" s="154" t="s">
        <v>149</v>
      </c>
      <c r="C126" s="154" t="s">
        <v>189</v>
      </c>
      <c r="D126" s="156">
        <v>11649657.550000001</v>
      </c>
      <c r="E126" s="154" t="s">
        <v>183</v>
      </c>
      <c r="F126" s="156">
        <v>11690540.84</v>
      </c>
      <c r="G126" s="156">
        <v>82693.119999999995</v>
      </c>
      <c r="H126" s="156">
        <v>-5098.33</v>
      </c>
      <c r="I126" s="156">
        <v>-804.77</v>
      </c>
      <c r="J126" s="156">
        <v>-117673.31</v>
      </c>
    </row>
    <row r="127" spans="1:10">
      <c r="A127" s="146">
        <v>42886</v>
      </c>
      <c r="B127" s="154" t="s">
        <v>149</v>
      </c>
      <c r="C127" s="154" t="s">
        <v>189</v>
      </c>
      <c r="D127" s="156">
        <v>11929975.640000001</v>
      </c>
      <c r="E127" s="154" t="s">
        <v>183</v>
      </c>
      <c r="F127" s="156">
        <v>11933798.300000001</v>
      </c>
      <c r="G127" s="156">
        <v>112403.87</v>
      </c>
      <c r="H127" s="156">
        <v>7971.15</v>
      </c>
      <c r="I127" s="156">
        <v>-3692.88</v>
      </c>
      <c r="J127" s="156">
        <v>-120504.8</v>
      </c>
    </row>
    <row r="128" spans="1:10">
      <c r="A128" s="146">
        <v>42916</v>
      </c>
      <c r="B128" s="154" t="s">
        <v>149</v>
      </c>
      <c r="C128" s="154" t="s">
        <v>189</v>
      </c>
      <c r="D128" s="156">
        <v>12252035.550000001</v>
      </c>
      <c r="E128" s="154" t="s">
        <v>183</v>
      </c>
      <c r="F128" s="156">
        <v>12246874.77</v>
      </c>
      <c r="G128" s="156">
        <v>98847.19</v>
      </c>
      <c r="H128" s="156">
        <v>30071.52</v>
      </c>
      <c r="I128" s="156">
        <v>0</v>
      </c>
      <c r="J128" s="156">
        <v>123757.93</v>
      </c>
    </row>
    <row r="129" spans="1:10">
      <c r="A129" s="146">
        <v>42947</v>
      </c>
      <c r="B129" s="154" t="s">
        <v>149</v>
      </c>
      <c r="C129" s="154" t="s">
        <v>189</v>
      </c>
      <c r="D129" s="156">
        <v>12225692.92</v>
      </c>
      <c r="E129" s="154" t="s">
        <v>183</v>
      </c>
      <c r="F129" s="156">
        <v>12270144.77</v>
      </c>
      <c r="G129" s="156">
        <v>80095.11</v>
      </c>
      <c r="H129" s="156">
        <v>2480.12</v>
      </c>
      <c r="I129" s="156">
        <v>-3535.23</v>
      </c>
      <c r="J129" s="156">
        <v>123491.85</v>
      </c>
    </row>
    <row r="130" spans="1:10">
      <c r="A130" s="146">
        <v>42978</v>
      </c>
      <c r="B130" s="154" t="s">
        <v>149</v>
      </c>
      <c r="C130" s="154" t="s">
        <v>189</v>
      </c>
      <c r="D130" s="156">
        <v>13137901.35</v>
      </c>
      <c r="E130" s="154" t="s">
        <v>183</v>
      </c>
      <c r="F130" s="156">
        <v>13026265.75</v>
      </c>
      <c r="G130" s="156">
        <v>233796.27</v>
      </c>
      <c r="H130" s="156">
        <v>13945.67</v>
      </c>
      <c r="I130" s="156">
        <v>-3400.27</v>
      </c>
      <c r="J130" s="156">
        <v>132706.07</v>
      </c>
    </row>
    <row r="131" spans="1:10">
      <c r="A131" s="146">
        <v>43008</v>
      </c>
      <c r="B131" s="154" t="s">
        <v>149</v>
      </c>
      <c r="C131" s="154" t="s">
        <v>189</v>
      </c>
      <c r="D131" s="156">
        <v>11881859.859999999</v>
      </c>
      <c r="E131" s="154" t="s">
        <v>183</v>
      </c>
      <c r="F131" s="156">
        <v>11927666.91</v>
      </c>
      <c r="G131" s="156">
        <v>93117.54</v>
      </c>
      <c r="H131" s="156">
        <v>-16159.77</v>
      </c>
      <c r="I131" s="156">
        <v>-2746.03</v>
      </c>
      <c r="J131" s="156">
        <v>120018.79</v>
      </c>
    </row>
    <row r="132" spans="1:10">
      <c r="A132" s="146">
        <v>43039</v>
      </c>
      <c r="B132" s="154" t="s">
        <v>149</v>
      </c>
      <c r="C132" s="154" t="s">
        <v>189</v>
      </c>
      <c r="D132" s="156">
        <v>12088530.33</v>
      </c>
      <c r="E132" s="154" t="s">
        <v>183</v>
      </c>
      <c r="F132" s="156">
        <v>12151065.609999999</v>
      </c>
      <c r="G132" s="156">
        <v>95661.89</v>
      </c>
      <c r="H132" s="156">
        <v>-36090.800000000003</v>
      </c>
      <c r="I132" s="156">
        <v>0</v>
      </c>
      <c r="J132" s="156">
        <v>122106.37</v>
      </c>
    </row>
    <row r="133" spans="1:10">
      <c r="A133" s="146">
        <v>43069</v>
      </c>
      <c r="B133" s="154" t="s">
        <v>149</v>
      </c>
      <c r="C133" s="154" t="s">
        <v>189</v>
      </c>
      <c r="D133" s="156">
        <v>11629446.09</v>
      </c>
      <c r="E133" s="154" t="s">
        <v>183</v>
      </c>
      <c r="F133" s="156">
        <v>11379014.800000001</v>
      </c>
      <c r="G133" s="156">
        <v>327491.84000000003</v>
      </c>
      <c r="H133" s="156">
        <v>49694.42</v>
      </c>
      <c r="I133" s="156">
        <v>-9285.82</v>
      </c>
      <c r="J133" s="156">
        <v>117469.15</v>
      </c>
    </row>
    <row r="134" spans="1:10">
      <c r="A134" s="146">
        <v>43100</v>
      </c>
      <c r="B134" s="154" t="s">
        <v>149</v>
      </c>
      <c r="C134" s="154" t="s">
        <v>189</v>
      </c>
      <c r="D134" s="156">
        <v>11729780.1</v>
      </c>
      <c r="E134" s="154" t="s">
        <v>183</v>
      </c>
      <c r="F134" s="156">
        <v>11528042.9</v>
      </c>
      <c r="G134" s="156">
        <v>299906.48</v>
      </c>
      <c r="H134" s="156">
        <v>21213.49</v>
      </c>
      <c r="I134" s="156">
        <v>-900.15</v>
      </c>
      <c r="J134" s="156">
        <v>118482.62</v>
      </c>
    </row>
    <row r="135" spans="1:10">
      <c r="A135" s="146">
        <v>43131</v>
      </c>
      <c r="B135" s="154" t="s">
        <v>149</v>
      </c>
      <c r="C135" s="154" t="s">
        <v>189</v>
      </c>
      <c r="D135" s="156">
        <v>14530434.09</v>
      </c>
      <c r="E135" s="154" t="s">
        <v>183</v>
      </c>
      <c r="F135" s="156">
        <v>14336721.560000001</v>
      </c>
      <c r="G135" s="156">
        <v>339657.28</v>
      </c>
      <c r="H135" s="156">
        <v>4225.28</v>
      </c>
      <c r="I135" s="156">
        <v>-3397.96</v>
      </c>
      <c r="J135" s="156">
        <v>146772.07</v>
      </c>
    </row>
    <row r="136" spans="1:10">
      <c r="A136" s="146">
        <v>43159</v>
      </c>
      <c r="B136" s="154" t="s">
        <v>149</v>
      </c>
      <c r="C136" s="154" t="s">
        <v>189</v>
      </c>
      <c r="D136" s="156">
        <v>12304817.01</v>
      </c>
      <c r="E136" s="154" t="s">
        <v>183</v>
      </c>
      <c r="F136" s="156">
        <v>12283162.76</v>
      </c>
      <c r="G136" s="156">
        <v>190930.38</v>
      </c>
      <c r="H136" s="156">
        <v>-43394.59</v>
      </c>
      <c r="I136" s="156">
        <v>-1590.46</v>
      </c>
      <c r="J136" s="156">
        <v>124291.08</v>
      </c>
    </row>
    <row r="137" spans="1:10">
      <c r="A137" s="146">
        <v>43190</v>
      </c>
      <c r="B137" s="154" t="s">
        <v>149</v>
      </c>
      <c r="C137" s="154" t="s">
        <v>189</v>
      </c>
      <c r="D137" s="156">
        <v>10216087.4</v>
      </c>
      <c r="E137" s="154" t="s">
        <v>183</v>
      </c>
      <c r="F137" s="156">
        <v>10091817.939999999</v>
      </c>
      <c r="G137" s="156">
        <v>205775.74</v>
      </c>
      <c r="H137" s="156">
        <v>22686.32</v>
      </c>
      <c r="I137" s="156">
        <v>-999.8</v>
      </c>
      <c r="J137" s="156">
        <v>103192.8</v>
      </c>
    </row>
    <row r="138" spans="1:10">
      <c r="A138" s="146">
        <v>43220</v>
      </c>
      <c r="B138" s="154" t="s">
        <v>149</v>
      </c>
      <c r="C138" s="154" t="s">
        <v>189</v>
      </c>
      <c r="D138" s="156">
        <v>13080710.49</v>
      </c>
      <c r="E138" s="154" t="s">
        <v>183</v>
      </c>
      <c r="F138" s="156">
        <v>13024536.119999999</v>
      </c>
      <c r="G138" s="156">
        <v>178489.94</v>
      </c>
      <c r="H138" s="156">
        <v>9812.81</v>
      </c>
      <c r="I138" s="156">
        <v>0</v>
      </c>
      <c r="J138" s="156">
        <v>132128.38</v>
      </c>
    </row>
    <row r="139" spans="1:10">
      <c r="A139" s="146">
        <v>43251</v>
      </c>
      <c r="B139" s="154" t="s">
        <v>149</v>
      </c>
      <c r="C139" s="154" t="s">
        <v>189</v>
      </c>
      <c r="D139" s="156">
        <v>12189404.83</v>
      </c>
      <c r="E139" s="154" t="s">
        <v>183</v>
      </c>
      <c r="F139" s="156">
        <v>12113575.58</v>
      </c>
      <c r="G139" s="156">
        <v>187431.1</v>
      </c>
      <c r="H139" s="156">
        <v>11523.44</v>
      </c>
      <c r="I139" s="156">
        <v>0</v>
      </c>
      <c r="J139" s="156">
        <v>123125.29</v>
      </c>
    </row>
    <row r="140" spans="1:10">
      <c r="A140" s="146">
        <v>43281</v>
      </c>
      <c r="B140" s="154" t="s">
        <v>149</v>
      </c>
      <c r="C140" s="154" t="s">
        <v>189</v>
      </c>
      <c r="D140" s="156">
        <v>12509567.789999999</v>
      </c>
      <c r="E140" s="154" t="s">
        <v>183</v>
      </c>
      <c r="F140" s="156">
        <v>12433419.949999999</v>
      </c>
      <c r="G140" s="156">
        <v>198049.36</v>
      </c>
      <c r="H140" s="156">
        <v>5044.96</v>
      </c>
      <c r="I140" s="156">
        <v>-587.21</v>
      </c>
      <c r="J140" s="156">
        <v>126359.27</v>
      </c>
    </row>
    <row r="141" spans="1:10">
      <c r="A141" s="146">
        <v>43312</v>
      </c>
      <c r="B141" s="154" t="s">
        <v>149</v>
      </c>
      <c r="C141" s="154" t="s">
        <v>189</v>
      </c>
      <c r="D141" s="156">
        <v>12909110</v>
      </c>
      <c r="E141" s="154" t="s">
        <v>183</v>
      </c>
      <c r="F141" s="156">
        <v>12856598.560000001</v>
      </c>
      <c r="G141" s="156">
        <v>182929.17</v>
      </c>
      <c r="H141" s="156">
        <v>870.7</v>
      </c>
      <c r="I141" s="156">
        <v>-893.38</v>
      </c>
      <c r="J141" s="156">
        <v>130395.05</v>
      </c>
    </row>
    <row r="142" spans="1:10">
      <c r="A142" s="146">
        <v>43343</v>
      </c>
      <c r="B142" s="154" t="s">
        <v>149</v>
      </c>
      <c r="C142" s="154" t="s">
        <v>189</v>
      </c>
      <c r="D142" s="156">
        <v>13179561.23</v>
      </c>
      <c r="E142" s="154" t="s">
        <v>183</v>
      </c>
      <c r="F142" s="156">
        <v>12726559.68</v>
      </c>
      <c r="G142" s="156">
        <v>553399.59</v>
      </c>
      <c r="H142" s="156">
        <v>36489.5</v>
      </c>
      <c r="I142" s="156">
        <v>-3760.65</v>
      </c>
      <c r="J142" s="156">
        <v>133126.89000000001</v>
      </c>
    </row>
    <row r="143" spans="1:10">
      <c r="A143" s="146">
        <v>43373</v>
      </c>
      <c r="B143" s="154" t="s">
        <v>149</v>
      </c>
      <c r="C143" s="154" t="s">
        <v>189</v>
      </c>
      <c r="D143" s="156">
        <v>12737289.289999999</v>
      </c>
      <c r="E143" s="154" t="s">
        <v>183</v>
      </c>
      <c r="F143" s="156">
        <v>12638792.470000001</v>
      </c>
      <c r="G143" s="156">
        <v>220599.45</v>
      </c>
      <c r="H143" s="156">
        <v>7241.75</v>
      </c>
      <c r="I143" s="156">
        <v>-684.88</v>
      </c>
      <c r="J143" s="156">
        <v>128659.5</v>
      </c>
    </row>
    <row r="144" spans="1:10">
      <c r="A144" s="146">
        <v>43404</v>
      </c>
      <c r="B144" s="154" t="s">
        <v>149</v>
      </c>
      <c r="C144" s="154" t="s">
        <v>189</v>
      </c>
      <c r="D144" s="156">
        <v>11640458.1</v>
      </c>
      <c r="E144" s="154" t="s">
        <v>183</v>
      </c>
      <c r="F144" s="156">
        <v>11628691.23</v>
      </c>
      <c r="G144" s="156">
        <v>118147.63</v>
      </c>
      <c r="H144" s="156">
        <v>11824.05</v>
      </c>
      <c r="I144" s="156">
        <v>-624.41999999999996</v>
      </c>
      <c r="J144" s="156">
        <v>117580.39</v>
      </c>
    </row>
    <row r="145" spans="1:10">
      <c r="A145" s="146">
        <v>43434</v>
      </c>
      <c r="B145" s="154" t="s">
        <v>149</v>
      </c>
      <c r="C145" s="154" t="s">
        <v>189</v>
      </c>
      <c r="D145" s="156">
        <v>13705215.76</v>
      </c>
      <c r="E145" s="154" t="s">
        <v>183</v>
      </c>
      <c r="F145" s="156">
        <v>13722827.52</v>
      </c>
      <c r="G145" s="156">
        <v>107569.4</v>
      </c>
      <c r="H145" s="156">
        <v>15964.53</v>
      </c>
      <c r="I145" s="156">
        <v>-2709.17</v>
      </c>
      <c r="J145" s="156">
        <v>138436.51999999999</v>
      </c>
    </row>
    <row r="146" spans="1:10">
      <c r="A146" s="146">
        <v>43465</v>
      </c>
      <c r="B146" s="154" t="s">
        <v>149</v>
      </c>
      <c r="C146" s="154" t="s">
        <v>189</v>
      </c>
      <c r="D146" s="156">
        <v>12561461.439999999</v>
      </c>
      <c r="E146" s="154" t="s">
        <v>183</v>
      </c>
      <c r="F146" s="156">
        <v>12542863.289999999</v>
      </c>
      <c r="G146" s="156">
        <v>101373.1</v>
      </c>
      <c r="H146" s="156">
        <v>45595.47</v>
      </c>
      <c r="I146" s="156">
        <v>-1486.98</v>
      </c>
      <c r="J146" s="156">
        <v>126883.44</v>
      </c>
    </row>
    <row r="147" spans="1:10">
      <c r="A147" s="146">
        <v>43496</v>
      </c>
      <c r="B147" s="154" t="s">
        <v>149</v>
      </c>
      <c r="C147" s="154" t="s">
        <v>189</v>
      </c>
      <c r="D147" s="156">
        <v>14798916.720000001</v>
      </c>
      <c r="E147" s="154" t="s">
        <v>183</v>
      </c>
      <c r="F147" s="156">
        <v>14747299.630000001</v>
      </c>
      <c r="G147" s="156">
        <v>130182.04</v>
      </c>
      <c r="H147" s="156">
        <v>75972.98</v>
      </c>
      <c r="I147" s="156">
        <v>-5053.92</v>
      </c>
      <c r="J147" s="156">
        <v>149484.01</v>
      </c>
    </row>
    <row r="148" spans="1:10">
      <c r="A148" s="146">
        <v>43524</v>
      </c>
      <c r="B148" s="154" t="s">
        <v>149</v>
      </c>
      <c r="C148" s="154" t="s">
        <v>189</v>
      </c>
      <c r="D148" s="156">
        <v>12530920.189999999</v>
      </c>
      <c r="E148" s="154" t="s">
        <v>183</v>
      </c>
      <c r="F148" s="156">
        <v>12508020.83</v>
      </c>
      <c r="G148" s="156">
        <v>99695.35</v>
      </c>
      <c r="H148" s="156">
        <v>62443.34</v>
      </c>
      <c r="I148" s="156">
        <v>-12664.37</v>
      </c>
      <c r="J148" s="156">
        <v>126574.96</v>
      </c>
    </row>
    <row r="149" spans="1:10">
      <c r="A149" s="146">
        <v>43555</v>
      </c>
      <c r="B149" s="154" t="s">
        <v>149</v>
      </c>
      <c r="C149" s="154" t="s">
        <v>189</v>
      </c>
      <c r="D149" s="156">
        <v>11404567.65</v>
      </c>
      <c r="E149" s="154" t="s">
        <v>183</v>
      </c>
      <c r="F149" s="156">
        <v>11444148.51</v>
      </c>
      <c r="G149" s="156">
        <v>129575.45</v>
      </c>
      <c r="H149" s="156">
        <v>-53364.04</v>
      </c>
      <c r="I149" s="156">
        <v>-594.61</v>
      </c>
      <c r="J149" s="156">
        <v>115197.66</v>
      </c>
    </row>
    <row r="150" spans="1:10">
      <c r="A150" s="146">
        <v>43585</v>
      </c>
      <c r="B150" s="154" t="s">
        <v>149</v>
      </c>
      <c r="C150" s="154" t="s">
        <v>189</v>
      </c>
      <c r="D150" s="156">
        <v>12760409.939999999</v>
      </c>
      <c r="E150" s="154" t="s">
        <v>183</v>
      </c>
      <c r="F150" s="156">
        <v>12650862.35</v>
      </c>
      <c r="G150" s="156">
        <v>211335.99</v>
      </c>
      <c r="H150" s="156">
        <v>34274.269999999997</v>
      </c>
      <c r="I150" s="156">
        <v>-7169.64</v>
      </c>
      <c r="J150" s="156">
        <v>128893.03</v>
      </c>
    </row>
    <row r="151" spans="1:10">
      <c r="A151" s="146">
        <v>43616</v>
      </c>
      <c r="B151" s="154" t="s">
        <v>149</v>
      </c>
      <c r="C151" s="154" t="s">
        <v>189</v>
      </c>
      <c r="D151" s="156">
        <v>13645771.369999999</v>
      </c>
      <c r="E151" s="154" t="s">
        <v>183</v>
      </c>
      <c r="F151" s="156">
        <v>13637395.26</v>
      </c>
      <c r="G151" s="156">
        <v>124998.54</v>
      </c>
      <c r="H151" s="156">
        <v>21794.28</v>
      </c>
      <c r="I151" s="156">
        <v>-580.63</v>
      </c>
      <c r="J151" s="156">
        <v>137836.07999999999</v>
      </c>
    </row>
    <row r="152" spans="1:10">
      <c r="A152" s="146">
        <v>43646</v>
      </c>
      <c r="B152" s="154" t="s">
        <v>149</v>
      </c>
      <c r="C152" s="154" t="s">
        <v>189</v>
      </c>
      <c r="D152" s="156">
        <v>13429701.82</v>
      </c>
      <c r="E152" s="154" t="s">
        <v>183</v>
      </c>
      <c r="F152" s="156">
        <v>13247869.66</v>
      </c>
      <c r="G152" s="156">
        <v>257592.27</v>
      </c>
      <c r="H152" s="156">
        <v>59893.440000000002</v>
      </c>
      <c r="I152" s="156">
        <v>0</v>
      </c>
      <c r="J152" s="156">
        <v>135653.54999999999</v>
      </c>
    </row>
    <row r="153" spans="1:10">
      <c r="A153" s="146">
        <v>43677</v>
      </c>
      <c r="B153" s="154" t="s">
        <v>149</v>
      </c>
      <c r="C153" s="154" t="s">
        <v>189</v>
      </c>
      <c r="D153" s="156">
        <v>13347815.539999999</v>
      </c>
      <c r="E153" s="154" t="s">
        <v>183</v>
      </c>
      <c r="F153" s="156">
        <v>13305558.17</v>
      </c>
      <c r="G153" s="156">
        <v>184168.2</v>
      </c>
      <c r="H153" s="156">
        <v>-7084.42</v>
      </c>
      <c r="I153" s="156">
        <v>0</v>
      </c>
      <c r="J153" s="156">
        <v>134826.41</v>
      </c>
    </row>
    <row r="154" spans="1:10">
      <c r="A154" s="146">
        <v>43708</v>
      </c>
      <c r="B154" s="154" t="s">
        <v>149</v>
      </c>
      <c r="C154" s="154" t="s">
        <v>189</v>
      </c>
      <c r="D154" s="156">
        <v>14017051.84</v>
      </c>
      <c r="E154" s="154" t="s">
        <v>183</v>
      </c>
      <c r="F154" s="156">
        <v>13995918.09</v>
      </c>
      <c r="G154" s="156">
        <v>148093.44</v>
      </c>
      <c r="H154" s="156">
        <v>17350.52</v>
      </c>
      <c r="I154" s="156">
        <v>-2723.82</v>
      </c>
      <c r="J154" s="156">
        <v>141586.39000000001</v>
      </c>
    </row>
    <row r="155" spans="1:10">
      <c r="A155" s="146">
        <v>43738</v>
      </c>
      <c r="B155" s="154" t="s">
        <v>149</v>
      </c>
      <c r="C155" s="154" t="s">
        <v>189</v>
      </c>
      <c r="D155" s="156">
        <v>13226095.27</v>
      </c>
      <c r="E155" s="154" t="s">
        <v>183</v>
      </c>
      <c r="F155" s="156">
        <v>13197437.74</v>
      </c>
      <c r="G155" s="156">
        <v>157270.26</v>
      </c>
      <c r="H155" s="156">
        <v>5681.44</v>
      </c>
      <c r="I155" s="156">
        <v>-697.25</v>
      </c>
      <c r="J155" s="156">
        <v>133596.92000000001</v>
      </c>
    </row>
    <row r="156" spans="1:10">
      <c r="A156" s="146">
        <v>43769</v>
      </c>
      <c r="B156" s="154" t="s">
        <v>149</v>
      </c>
      <c r="C156" s="154" t="s">
        <v>189</v>
      </c>
      <c r="D156" s="156">
        <v>13130156.57</v>
      </c>
      <c r="E156" s="154" t="s">
        <v>183</v>
      </c>
      <c r="F156" s="156">
        <v>13048467.84</v>
      </c>
      <c r="G156" s="156">
        <v>175538.46</v>
      </c>
      <c r="H156" s="156">
        <v>41067.74</v>
      </c>
      <c r="I156" s="156">
        <v>-2289.63</v>
      </c>
      <c r="J156" s="156">
        <v>132627.84</v>
      </c>
    </row>
    <row r="157" spans="1:10">
      <c r="A157" s="146">
        <v>43799</v>
      </c>
      <c r="B157" s="154" t="s">
        <v>149</v>
      </c>
      <c r="C157" s="154" t="s">
        <v>189</v>
      </c>
      <c r="D157" s="156">
        <v>13109856.49</v>
      </c>
      <c r="E157" s="154" t="s">
        <v>183</v>
      </c>
      <c r="F157" s="156">
        <v>13093164.18</v>
      </c>
      <c r="G157" s="156">
        <v>152571.87</v>
      </c>
      <c r="H157" s="156">
        <v>21533.66</v>
      </c>
      <c r="I157" s="156">
        <v>-24990.42</v>
      </c>
      <c r="J157" s="156">
        <v>132422.79999999999</v>
      </c>
    </row>
    <row r="158" spans="1:10">
      <c r="A158" s="146">
        <v>43830</v>
      </c>
      <c r="B158" s="154" t="s">
        <v>149</v>
      </c>
      <c r="C158" s="154" t="s">
        <v>189</v>
      </c>
      <c r="D158" s="156">
        <v>12951312.34</v>
      </c>
      <c r="E158" s="154" t="s">
        <v>183</v>
      </c>
      <c r="F158" s="156">
        <v>12946973.390000001</v>
      </c>
      <c r="G158" s="156">
        <v>104759.9</v>
      </c>
      <c r="H158" s="156">
        <v>31888.07</v>
      </c>
      <c r="I158" s="156">
        <v>-1487.69</v>
      </c>
      <c r="J158" s="156">
        <v>130821.33</v>
      </c>
    </row>
    <row r="159" spans="1:10">
      <c r="A159" s="146">
        <v>43861</v>
      </c>
      <c r="B159" s="154" t="s">
        <v>149</v>
      </c>
      <c r="C159" s="154" t="s">
        <v>189</v>
      </c>
      <c r="D159" s="156">
        <v>15297095.710000001</v>
      </c>
      <c r="E159" s="154" t="s">
        <v>183</v>
      </c>
      <c r="F159" s="156">
        <v>15323691.529999999</v>
      </c>
      <c r="G159" s="156">
        <v>133927.39000000001</v>
      </c>
      <c r="H159" s="156">
        <v>-3479.55</v>
      </c>
      <c r="I159" s="156">
        <v>-2527.5500000000002</v>
      </c>
      <c r="J159" s="156">
        <v>154516.10999999999</v>
      </c>
    </row>
    <row r="160" spans="1:10">
      <c r="A160" s="146">
        <v>43890</v>
      </c>
      <c r="B160" s="154" t="s">
        <v>149</v>
      </c>
      <c r="C160" s="154" t="s">
        <v>189</v>
      </c>
      <c r="D160" s="156">
        <v>12113758.609999999</v>
      </c>
      <c r="E160" s="154" t="s">
        <v>183</v>
      </c>
      <c r="F160" s="156">
        <v>12251403.84</v>
      </c>
      <c r="G160" s="156">
        <v>108777.31</v>
      </c>
      <c r="H160" s="156">
        <v>28099.47</v>
      </c>
      <c r="I160" s="156">
        <v>-152160.81</v>
      </c>
      <c r="J160" s="156">
        <v>122361.2</v>
      </c>
    </row>
    <row r="161" spans="1:10">
      <c r="A161" s="146">
        <v>43921</v>
      </c>
      <c r="B161" s="154" t="s">
        <v>149</v>
      </c>
      <c r="C161" s="154" t="s">
        <v>189</v>
      </c>
      <c r="D161" s="156">
        <v>12141228.810000001</v>
      </c>
      <c r="E161" s="154" t="s">
        <v>183</v>
      </c>
      <c r="F161" s="156">
        <v>11596711.390000001</v>
      </c>
      <c r="G161" s="156">
        <v>677237.69</v>
      </c>
      <c r="H161" s="156">
        <v>-279.85000000000002</v>
      </c>
      <c r="I161" s="156">
        <v>-9801.75</v>
      </c>
      <c r="J161" s="156">
        <v>122638.67</v>
      </c>
    </row>
    <row r="162" spans="1:10">
      <c r="A162" s="146">
        <v>43951</v>
      </c>
      <c r="B162" s="154" t="s">
        <v>149</v>
      </c>
      <c r="C162" s="154" t="s">
        <v>189</v>
      </c>
      <c r="D162" s="156">
        <v>11084148.449999999</v>
      </c>
      <c r="E162" s="154" t="s">
        <v>183</v>
      </c>
      <c r="F162" s="156">
        <v>11689832.67</v>
      </c>
      <c r="G162" s="156">
        <v>-464932.67</v>
      </c>
      <c r="H162" s="156">
        <v>-27950.66</v>
      </c>
      <c r="I162" s="156">
        <v>-839.79</v>
      </c>
      <c r="J162" s="156">
        <v>111961.1</v>
      </c>
    </row>
    <row r="163" spans="1:10">
      <c r="A163" s="152">
        <v>43982</v>
      </c>
      <c r="B163" s="149" t="s">
        <v>149</v>
      </c>
      <c r="C163" s="149" t="s">
        <v>189</v>
      </c>
      <c r="D163" s="159">
        <v>11256023.83</v>
      </c>
      <c r="E163" s="149" t="s">
        <v>183</v>
      </c>
      <c r="F163" s="159">
        <v>11271999.449999999</v>
      </c>
      <c r="G163" s="159">
        <v>93646.81</v>
      </c>
      <c r="H163" s="159">
        <v>4074.77</v>
      </c>
      <c r="I163" s="159">
        <v>0</v>
      </c>
      <c r="J163" s="159">
        <v>113697.2</v>
      </c>
    </row>
    <row r="164" spans="1:10">
      <c r="A164" s="141">
        <v>44012</v>
      </c>
      <c r="B164" s="143" t="s">
        <v>149</v>
      </c>
      <c r="C164" s="143" t="s">
        <v>189</v>
      </c>
      <c r="D164" s="142">
        <v>12694920.6</v>
      </c>
      <c r="E164" s="143" t="s">
        <v>183</v>
      </c>
      <c r="F164" s="142">
        <v>12708532.41</v>
      </c>
      <c r="G164" s="142">
        <v>116038.17</v>
      </c>
      <c r="H164" s="142">
        <v>-1044.5899999999999</v>
      </c>
      <c r="I164" s="150">
        <v>-373.86</v>
      </c>
      <c r="J164" s="142">
        <v>128231.53</v>
      </c>
    </row>
    <row r="165" spans="1:10">
      <c r="A165" s="152">
        <v>44043</v>
      </c>
      <c r="B165" s="143" t="s">
        <v>149</v>
      </c>
      <c r="C165" s="143" t="s">
        <v>189</v>
      </c>
      <c r="D165" s="160">
        <v>13474283.07</v>
      </c>
      <c r="E165" s="161" t="s">
        <v>183</v>
      </c>
      <c r="F165" s="160">
        <v>13528698.84</v>
      </c>
      <c r="G165" s="160">
        <v>102184.66</v>
      </c>
      <c r="H165" s="160">
        <v>-20285.88</v>
      </c>
      <c r="I165" s="160">
        <v>-210.68</v>
      </c>
      <c r="J165" s="160">
        <v>136103.87</v>
      </c>
    </row>
    <row r="166" spans="1:10">
      <c r="A166" s="235">
        <v>44074</v>
      </c>
      <c r="B166" s="143" t="s">
        <v>149</v>
      </c>
      <c r="C166" s="143" t="s">
        <v>189</v>
      </c>
      <c r="D166" s="170">
        <v>13492506.02</v>
      </c>
      <c r="E166" s="236" t="s">
        <v>183</v>
      </c>
      <c r="F166" s="170">
        <v>13245638.23</v>
      </c>
      <c r="G166" s="170">
        <v>441915.42</v>
      </c>
      <c r="H166" s="170">
        <v>-57640.03</v>
      </c>
      <c r="I166" s="170">
        <v>-1119.6600000000001</v>
      </c>
      <c r="J166" s="170">
        <v>136287.94</v>
      </c>
    </row>
    <row r="167" spans="1:10">
      <c r="A167" s="151">
        <v>44104</v>
      </c>
      <c r="B167" s="143" t="s">
        <v>149</v>
      </c>
      <c r="C167" s="143" t="s">
        <v>189</v>
      </c>
      <c r="D167" s="145">
        <v>17891477.399999999</v>
      </c>
      <c r="E167" s="155" t="s">
        <v>183</v>
      </c>
      <c r="F167" s="145">
        <v>13495579.68</v>
      </c>
      <c r="G167" s="145">
        <v>127870.04</v>
      </c>
      <c r="H167" s="145">
        <v>4450310.12</v>
      </c>
      <c r="I167" s="145">
        <v>-1560.45</v>
      </c>
      <c r="J167" s="145">
        <v>180721.99</v>
      </c>
    </row>
    <row r="168" spans="1:10">
      <c r="A168" s="148">
        <v>44135</v>
      </c>
      <c r="B168" s="155" t="s">
        <v>149</v>
      </c>
      <c r="C168" s="155" t="s">
        <v>189</v>
      </c>
      <c r="D168" s="145">
        <v>13230441.32</v>
      </c>
      <c r="E168" s="155" t="s">
        <v>183</v>
      </c>
      <c r="F168" s="145">
        <v>13257991.27</v>
      </c>
      <c r="G168" s="145">
        <v>93615.2</v>
      </c>
      <c r="H168" s="145">
        <v>14289.91</v>
      </c>
      <c r="I168" s="145">
        <v>-1814.24</v>
      </c>
      <c r="J168" s="145">
        <v>133640.82</v>
      </c>
    </row>
    <row r="169" spans="1:10">
      <c r="A169" s="146">
        <v>44165</v>
      </c>
      <c r="B169" s="155" t="s">
        <v>149</v>
      </c>
      <c r="C169" s="155" t="s">
        <v>189</v>
      </c>
      <c r="D169" s="145">
        <v>13985004.460000001</v>
      </c>
      <c r="E169" s="155" t="s">
        <v>183</v>
      </c>
      <c r="F169" s="145">
        <v>13887139.039999999</v>
      </c>
      <c r="G169" s="145">
        <v>227506.97</v>
      </c>
      <c r="H169" s="145">
        <v>15795.17</v>
      </c>
      <c r="I169" s="145">
        <v>-4174.05</v>
      </c>
      <c r="J169" s="145">
        <v>141262.67000000001</v>
      </c>
    </row>
    <row r="170" spans="1:10">
      <c r="A170" s="148">
        <v>44196</v>
      </c>
      <c r="B170" s="143" t="s">
        <v>149</v>
      </c>
      <c r="C170" s="143" t="s">
        <v>189</v>
      </c>
      <c r="D170" s="145">
        <v>14275816.439999999</v>
      </c>
      <c r="E170" s="155" t="s">
        <v>183</v>
      </c>
      <c r="F170" s="145">
        <v>14310161.01</v>
      </c>
      <c r="G170" s="145">
        <v>99723.64</v>
      </c>
      <c r="H170" s="145">
        <v>10131.950000000001</v>
      </c>
      <c r="I170" s="145">
        <v>0</v>
      </c>
      <c r="J170" s="145">
        <v>144200.16</v>
      </c>
    </row>
    <row r="171" spans="1:10">
      <c r="A171" s="148">
        <v>44227</v>
      </c>
      <c r="B171" s="143" t="s">
        <v>149</v>
      </c>
      <c r="C171" s="143" t="s">
        <v>189</v>
      </c>
      <c r="D171" s="145">
        <v>16771796.24</v>
      </c>
      <c r="E171" s="155" t="s">
        <v>183</v>
      </c>
      <c r="F171" s="145">
        <v>16839322.199999999</v>
      </c>
      <c r="G171" s="145">
        <v>86732.09</v>
      </c>
      <c r="H171" s="145">
        <v>17992.45</v>
      </c>
      <c r="I171" s="145">
        <v>-2838.43</v>
      </c>
      <c r="J171" s="145">
        <v>169412.07</v>
      </c>
    </row>
    <row r="172" spans="1:10">
      <c r="A172" s="148">
        <v>44255</v>
      </c>
      <c r="B172" s="143" t="s">
        <v>149</v>
      </c>
      <c r="C172" s="143" t="s">
        <v>189</v>
      </c>
      <c r="D172" s="145">
        <v>13321895.4</v>
      </c>
      <c r="E172" s="155" t="s">
        <v>183</v>
      </c>
      <c r="F172" s="145">
        <v>13465268</v>
      </c>
      <c r="G172" s="145">
        <v>105682.02</v>
      </c>
      <c r="H172" s="145">
        <v>-112665</v>
      </c>
      <c r="I172" s="145">
        <v>-1825.03</v>
      </c>
      <c r="J172" s="145">
        <v>134564.59</v>
      </c>
    </row>
    <row r="173" spans="1:10">
      <c r="A173" s="148">
        <v>44286</v>
      </c>
      <c r="B173" s="143" t="s">
        <v>149</v>
      </c>
      <c r="C173" s="143" t="s">
        <v>189</v>
      </c>
      <c r="D173" s="145">
        <v>13076902.140000001</v>
      </c>
      <c r="E173" s="155" t="s">
        <v>183</v>
      </c>
      <c r="F173" s="145">
        <v>13076300.300000001</v>
      </c>
      <c r="G173" s="145">
        <v>129180.06</v>
      </c>
      <c r="H173" s="145">
        <v>3809.44</v>
      </c>
      <c r="I173" s="145">
        <v>-297.75</v>
      </c>
      <c r="J173" s="145">
        <v>132089.91</v>
      </c>
    </row>
    <row r="174" spans="1:10">
      <c r="A174" s="148">
        <v>44316</v>
      </c>
      <c r="B174" s="143" t="s">
        <v>149</v>
      </c>
      <c r="C174" s="143" t="s">
        <v>189</v>
      </c>
      <c r="D174" s="145">
        <v>14810106.33</v>
      </c>
      <c r="E174" s="155" t="s">
        <v>183</v>
      </c>
      <c r="F174" s="145">
        <v>14803176.220000001</v>
      </c>
      <c r="G174" s="145">
        <v>149891.82</v>
      </c>
      <c r="H174" s="145">
        <v>6964.12</v>
      </c>
      <c r="I174" s="145">
        <v>-328.8</v>
      </c>
      <c r="J174" s="145">
        <v>149597.03</v>
      </c>
    </row>
    <row r="175" spans="1:10">
      <c r="A175" s="148">
        <v>44347</v>
      </c>
      <c r="B175" s="143" t="s">
        <v>149</v>
      </c>
      <c r="C175" s="143" t="s">
        <v>189</v>
      </c>
      <c r="D175" s="145">
        <v>15342500.18</v>
      </c>
      <c r="E175" s="155" t="s">
        <v>183</v>
      </c>
      <c r="F175" s="145">
        <v>15497000.789999999</v>
      </c>
      <c r="G175" s="145">
        <v>116849.35</v>
      </c>
      <c r="H175" s="145">
        <v>-116233.3</v>
      </c>
      <c r="I175" s="145">
        <v>-141.91999999999999</v>
      </c>
      <c r="J175" s="145">
        <v>154974.74</v>
      </c>
    </row>
    <row r="176" spans="1:10">
      <c r="A176" s="148">
        <v>44377</v>
      </c>
      <c r="B176" s="143" t="s">
        <v>149</v>
      </c>
      <c r="C176" s="143" t="s">
        <v>189</v>
      </c>
      <c r="D176" s="145">
        <v>15617105.970000001</v>
      </c>
      <c r="E176" s="155" t="s">
        <v>183</v>
      </c>
      <c r="F176" s="145">
        <v>15630753.050000001</v>
      </c>
      <c r="G176" s="145">
        <v>131478.29</v>
      </c>
      <c r="H176" s="145">
        <v>12844.94</v>
      </c>
      <c r="I176" s="145">
        <v>-221.77</v>
      </c>
      <c r="J176" s="145">
        <v>157748.54</v>
      </c>
    </row>
    <row r="177" spans="1:10">
      <c r="A177" s="148">
        <v>44408</v>
      </c>
      <c r="B177" s="143" t="s">
        <v>149</v>
      </c>
      <c r="C177" s="143" t="s">
        <v>189</v>
      </c>
      <c r="D177" s="145">
        <v>16565295.77</v>
      </c>
      <c r="E177" s="155" t="s">
        <v>183</v>
      </c>
      <c r="F177" s="145">
        <v>16554569.52</v>
      </c>
      <c r="G177" s="145">
        <v>133505.92000000001</v>
      </c>
      <c r="H177" s="145">
        <v>45265.279999999999</v>
      </c>
      <c r="I177" s="145">
        <v>-718.73</v>
      </c>
      <c r="J177" s="145">
        <v>167326.22</v>
      </c>
    </row>
    <row r="178" spans="1:10">
      <c r="A178" s="148">
        <v>44439</v>
      </c>
      <c r="B178" s="143" t="s">
        <v>149</v>
      </c>
      <c r="C178" s="143" t="s">
        <v>189</v>
      </c>
      <c r="D178" s="145">
        <v>16332757.869999999</v>
      </c>
      <c r="E178" s="155" t="s">
        <v>183</v>
      </c>
      <c r="F178" s="145">
        <v>16428202.130000001</v>
      </c>
      <c r="G178" s="145">
        <v>126506.35</v>
      </c>
      <c r="H178" s="145">
        <v>-56277.34</v>
      </c>
      <c r="I178" s="145">
        <v>-695.92</v>
      </c>
      <c r="J178" s="145">
        <v>164977.35</v>
      </c>
    </row>
    <row r="179" spans="1:10">
      <c r="A179" s="148">
        <v>44469</v>
      </c>
      <c r="B179" s="143" t="s">
        <v>149</v>
      </c>
      <c r="C179" s="143" t="s">
        <v>189</v>
      </c>
      <c r="D179" s="145">
        <v>15798147.1</v>
      </c>
      <c r="E179" s="155" t="s">
        <v>183</v>
      </c>
      <c r="F179" s="145">
        <v>15811283.949999999</v>
      </c>
      <c r="G179" s="145">
        <v>135520.22</v>
      </c>
      <c r="H179" s="145">
        <v>11040.44</v>
      </c>
      <c r="I179" s="145">
        <v>-120.26</v>
      </c>
      <c r="J179" s="145">
        <v>159577.25</v>
      </c>
    </row>
    <row r="180" spans="1:10">
      <c r="A180" s="148">
        <v>44500</v>
      </c>
      <c r="B180" s="143" t="s">
        <v>149</v>
      </c>
      <c r="C180" s="143" t="s">
        <v>189</v>
      </c>
      <c r="D180" s="145">
        <v>15729146.6</v>
      </c>
      <c r="E180" s="155" t="s">
        <v>183</v>
      </c>
      <c r="F180" s="145">
        <v>15776702.51</v>
      </c>
      <c r="G180" s="145">
        <v>89150.65</v>
      </c>
      <c r="H180" s="145">
        <v>22821.77</v>
      </c>
      <c r="I180" s="145">
        <v>-648.07000000000005</v>
      </c>
      <c r="J180" s="145">
        <v>158880.26</v>
      </c>
    </row>
    <row r="181" spans="1:10">
      <c r="A181" s="148">
        <v>44530</v>
      </c>
      <c r="B181" s="143" t="s">
        <v>149</v>
      </c>
      <c r="C181" s="143" t="s">
        <v>189</v>
      </c>
      <c r="D181" s="145">
        <v>17394498.98</v>
      </c>
      <c r="E181" s="155" t="s">
        <v>183</v>
      </c>
      <c r="F181" s="145">
        <v>17440556.52</v>
      </c>
      <c r="G181" s="145">
        <v>129666.81</v>
      </c>
      <c r="H181" s="145">
        <v>11650.2</v>
      </c>
      <c r="I181" s="145">
        <v>-11672.54</v>
      </c>
      <c r="J181" s="145">
        <v>175702.01</v>
      </c>
    </row>
    <row r="182" spans="1:10">
      <c r="A182" s="148">
        <v>44561</v>
      </c>
      <c r="B182" s="143" t="s">
        <v>149</v>
      </c>
      <c r="C182" s="143" t="s">
        <v>189</v>
      </c>
      <c r="D182" s="145">
        <v>16703476.85</v>
      </c>
      <c r="E182" s="155" t="s">
        <v>183</v>
      </c>
      <c r="F182" s="145">
        <v>16744237.359999999</v>
      </c>
      <c r="G182" s="145">
        <v>117485.62</v>
      </c>
      <c r="H182" s="145">
        <v>10475.85</v>
      </c>
      <c r="I182" s="145">
        <v>0</v>
      </c>
      <c r="J182" s="145">
        <v>168721.98</v>
      </c>
    </row>
    <row r="183" spans="1:10">
      <c r="A183" s="148">
        <v>44592</v>
      </c>
      <c r="B183" s="143" t="s">
        <v>149</v>
      </c>
      <c r="C183" s="143" t="s">
        <v>189</v>
      </c>
      <c r="D183" s="145">
        <v>18931086.850000001</v>
      </c>
      <c r="E183" s="155" t="s">
        <v>183</v>
      </c>
      <c r="F183" s="145">
        <v>18518425.16</v>
      </c>
      <c r="G183" s="145">
        <v>122923.39</v>
      </c>
      <c r="H183" s="145">
        <v>487228.88</v>
      </c>
      <c r="I183" s="145">
        <v>-6267.48</v>
      </c>
      <c r="J183" s="145">
        <v>191223.1</v>
      </c>
    </row>
    <row r="184" spans="1:10">
      <c r="A184" s="148">
        <v>44620</v>
      </c>
      <c r="B184" s="143" t="s">
        <v>149</v>
      </c>
      <c r="C184" s="143" t="s">
        <v>189</v>
      </c>
      <c r="D184" s="145">
        <v>15084964.09</v>
      </c>
      <c r="E184" s="155" t="s">
        <v>183</v>
      </c>
      <c r="F184" s="145">
        <v>15186097.68</v>
      </c>
      <c r="G184" s="145">
        <v>89336.53</v>
      </c>
      <c r="H184" s="145">
        <v>-37391.96</v>
      </c>
      <c r="I184" s="145">
        <v>-704.78</v>
      </c>
      <c r="J184" s="145">
        <v>152373.38</v>
      </c>
    </row>
    <row r="185" spans="1:10">
      <c r="A185" s="148"/>
      <c r="B185" s="143"/>
      <c r="C185" s="143"/>
      <c r="D185" s="145"/>
      <c r="E185" s="155"/>
      <c r="F185" s="145"/>
      <c r="G185" s="145"/>
      <c r="H185" s="145"/>
      <c r="I185" s="145"/>
      <c r="J185" s="145"/>
    </row>
    <row r="186" spans="1:10">
      <c r="A186" s="148"/>
      <c r="B186" s="143"/>
      <c r="C186" s="143"/>
      <c r="D186" s="145"/>
      <c r="E186" s="155"/>
      <c r="F186" s="145"/>
      <c r="G186" s="145"/>
      <c r="H186" s="145"/>
      <c r="I186" s="145"/>
      <c r="J186" s="145"/>
    </row>
    <row r="187" spans="1:10">
      <c r="A187" s="148"/>
      <c r="B187" s="143"/>
      <c r="C187" s="143"/>
      <c r="D187" s="145"/>
      <c r="E187" s="155"/>
      <c r="F187" s="145"/>
      <c r="G187" s="145"/>
      <c r="H187" s="145"/>
      <c r="I187" s="145"/>
      <c r="J187" s="145"/>
    </row>
    <row r="188" spans="1:10">
      <c r="A188" s="148"/>
      <c r="B188" s="143"/>
      <c r="C188" s="143"/>
      <c r="D188" s="145"/>
      <c r="E188" s="155"/>
      <c r="F188" s="145"/>
      <c r="G188" s="145"/>
      <c r="H188" s="145"/>
      <c r="I188" s="145"/>
      <c r="J188" s="145"/>
    </row>
    <row r="189" spans="1:10">
      <c r="A189" s="148"/>
      <c r="B189" s="143"/>
      <c r="C189" s="143"/>
      <c r="D189" s="145"/>
      <c r="E189" s="155"/>
      <c r="F189" s="145"/>
      <c r="G189" s="145"/>
      <c r="H189" s="145"/>
      <c r="I189" s="145"/>
      <c r="J189" s="145"/>
    </row>
    <row r="190" spans="1:10">
      <c r="A190" s="148"/>
      <c r="B190" s="143"/>
      <c r="C190" s="143"/>
      <c r="D190" s="145"/>
      <c r="E190" s="155"/>
      <c r="F190" s="145"/>
      <c r="G190" s="145"/>
      <c r="H190" s="145"/>
      <c r="I190" s="145"/>
      <c r="J190" s="145"/>
    </row>
    <row r="191" spans="1:10">
      <c r="A191" s="148"/>
      <c r="B191" s="143"/>
      <c r="C191" s="143"/>
      <c r="D191" s="145"/>
      <c r="E191" s="155"/>
      <c r="F191" s="145"/>
      <c r="G191" s="145"/>
      <c r="H191" s="145"/>
      <c r="I191" s="145"/>
      <c r="J191" s="145"/>
    </row>
    <row r="192" spans="1:10">
      <c r="A192" s="148"/>
      <c r="B192" s="143"/>
      <c r="C192" s="143"/>
      <c r="D192" s="145"/>
      <c r="E192" s="155"/>
      <c r="F192" s="145"/>
      <c r="G192" s="145"/>
      <c r="H192" s="145"/>
      <c r="I192" s="145"/>
      <c r="J192" s="145"/>
    </row>
    <row r="193" spans="1:10">
      <c r="A193" s="148"/>
      <c r="B193" s="143"/>
      <c r="C193" s="143"/>
      <c r="D193" s="145"/>
      <c r="E193" s="155"/>
      <c r="F193" s="145"/>
      <c r="G193" s="145"/>
      <c r="H193" s="145"/>
      <c r="I193" s="145"/>
      <c r="J193" s="145"/>
    </row>
    <row r="194" spans="1:10">
      <c r="A194" s="148"/>
      <c r="B194" s="143"/>
      <c r="C194" s="143"/>
      <c r="D194" s="145"/>
      <c r="E194" s="155"/>
      <c r="F194" s="145"/>
      <c r="G194" s="145"/>
      <c r="H194" s="145"/>
      <c r="I194" s="145"/>
      <c r="J194" s="145"/>
    </row>
    <row r="195" spans="1:10">
      <c r="A195" s="148"/>
      <c r="B195" s="143"/>
      <c r="C195" s="143"/>
      <c r="D195" s="145"/>
      <c r="E195" s="155"/>
      <c r="F195" s="145"/>
      <c r="G195" s="145"/>
      <c r="H195" s="145"/>
      <c r="I195" s="145"/>
      <c r="J195" s="145"/>
    </row>
    <row r="196" spans="1:10">
      <c r="A196" s="148"/>
      <c r="B196" s="143"/>
      <c r="C196" s="143"/>
      <c r="D196" s="145"/>
      <c r="E196" s="155"/>
      <c r="F196" s="145"/>
      <c r="G196" s="145"/>
      <c r="H196" s="145"/>
      <c r="I196" s="145"/>
      <c r="J196" s="145"/>
    </row>
    <row r="197" spans="1:10">
      <c r="A197" s="148"/>
      <c r="B197" s="143"/>
      <c r="C197" s="143"/>
      <c r="D197" s="145"/>
      <c r="E197" s="155"/>
      <c r="F197" s="145"/>
      <c r="G197" s="145"/>
      <c r="H197" s="145"/>
      <c r="I197" s="145"/>
      <c r="J197" s="145"/>
    </row>
    <row r="198" spans="1:10">
      <c r="A198" s="148"/>
      <c r="B198" s="143"/>
      <c r="C198" s="143"/>
      <c r="D198" s="145"/>
      <c r="E198" s="155"/>
      <c r="F198" s="145"/>
      <c r="G198" s="145"/>
      <c r="H198" s="145"/>
      <c r="I198" s="145"/>
      <c r="J198" s="145"/>
    </row>
    <row r="199" spans="1:10">
      <c r="A199" s="148"/>
      <c r="B199" s="143"/>
      <c r="C199" s="143"/>
      <c r="D199" s="145"/>
      <c r="E199" s="155"/>
      <c r="F199" s="145"/>
      <c r="G199" s="145"/>
      <c r="H199" s="145"/>
      <c r="I199" s="145"/>
      <c r="J199" s="145"/>
    </row>
    <row r="200" spans="1:10">
      <c r="A200" s="148"/>
      <c r="B200" s="143"/>
      <c r="C200" s="143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AC78-6AE5-4CDA-9D91-418CFCC21C6A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8">
        <v>39083</v>
      </c>
      <c r="B2" s="157" t="s">
        <v>150</v>
      </c>
      <c r="C2" s="157" t="s">
        <v>190</v>
      </c>
      <c r="D2" s="144">
        <v>1513703.18</v>
      </c>
      <c r="E2" s="157" t="s">
        <v>183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</row>
    <row r="3" spans="1:10">
      <c r="A3" s="148">
        <v>39114</v>
      </c>
      <c r="B3" s="157" t="s">
        <v>150</v>
      </c>
      <c r="C3" s="157" t="s">
        <v>190</v>
      </c>
      <c r="D3" s="144">
        <v>1800672.08</v>
      </c>
      <c r="E3" s="157" t="s">
        <v>183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</row>
    <row r="4" spans="1:10">
      <c r="A4" s="148">
        <v>39142</v>
      </c>
      <c r="B4" s="157" t="s">
        <v>150</v>
      </c>
      <c r="C4" s="157" t="s">
        <v>190</v>
      </c>
      <c r="D4" s="144">
        <v>1617717.28</v>
      </c>
      <c r="E4" s="157" t="s">
        <v>183</v>
      </c>
      <c r="F4" s="144">
        <v>0</v>
      </c>
      <c r="G4" s="144">
        <v>0</v>
      </c>
      <c r="H4" s="144">
        <v>0</v>
      </c>
      <c r="I4" s="144">
        <v>0</v>
      </c>
      <c r="J4" s="144">
        <v>0</v>
      </c>
    </row>
    <row r="5" spans="1:10">
      <c r="A5" s="148">
        <v>39173</v>
      </c>
      <c r="B5" s="157" t="s">
        <v>150</v>
      </c>
      <c r="C5" s="157" t="s">
        <v>190</v>
      </c>
      <c r="D5" s="144">
        <v>1609588.15</v>
      </c>
      <c r="E5" s="157" t="s">
        <v>183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</row>
    <row r="6" spans="1:10">
      <c r="A6" s="148">
        <v>39203</v>
      </c>
      <c r="B6" s="157" t="s">
        <v>150</v>
      </c>
      <c r="C6" s="157" t="s">
        <v>190</v>
      </c>
      <c r="D6" s="144">
        <v>1805747.98</v>
      </c>
      <c r="E6" s="157" t="s">
        <v>183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</row>
    <row r="7" spans="1:10">
      <c r="A7" s="148">
        <v>39234</v>
      </c>
      <c r="B7" s="157" t="s">
        <v>150</v>
      </c>
      <c r="C7" s="157" t="s">
        <v>190</v>
      </c>
      <c r="D7" s="144">
        <v>1862538.49</v>
      </c>
      <c r="E7" s="157" t="s">
        <v>183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</row>
    <row r="8" spans="1:10">
      <c r="A8" s="148">
        <v>39264</v>
      </c>
      <c r="B8" s="157" t="s">
        <v>150</v>
      </c>
      <c r="C8" s="157" t="s">
        <v>190</v>
      </c>
      <c r="D8" s="144">
        <v>1804110.22</v>
      </c>
      <c r="E8" s="157" t="s">
        <v>183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</row>
    <row r="9" spans="1:10">
      <c r="A9" s="148">
        <v>39295</v>
      </c>
      <c r="B9" s="157" t="s">
        <v>150</v>
      </c>
      <c r="C9" s="157" t="s">
        <v>190</v>
      </c>
      <c r="D9" s="144">
        <v>1580201.19</v>
      </c>
      <c r="E9" s="157" t="s">
        <v>183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</row>
    <row r="10" spans="1:10">
      <c r="A10" s="148">
        <v>39326</v>
      </c>
      <c r="B10" s="157" t="s">
        <v>150</v>
      </c>
      <c r="C10" s="157" t="s">
        <v>190</v>
      </c>
      <c r="D10" s="144">
        <v>2063965.27</v>
      </c>
      <c r="E10" s="157" t="s">
        <v>183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</row>
    <row r="11" spans="1:10">
      <c r="A11" s="148">
        <v>39356</v>
      </c>
      <c r="B11" s="157" t="s">
        <v>150</v>
      </c>
      <c r="C11" s="157" t="s">
        <v>190</v>
      </c>
      <c r="D11" s="144">
        <v>1582152.31</v>
      </c>
      <c r="E11" s="157" t="s">
        <v>183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</row>
    <row r="12" spans="1:10">
      <c r="A12" s="148">
        <v>39387</v>
      </c>
      <c r="B12" s="157" t="s">
        <v>150</v>
      </c>
      <c r="C12" s="157" t="s">
        <v>190</v>
      </c>
      <c r="D12" s="144">
        <v>1986169.39</v>
      </c>
      <c r="E12" s="157" t="s">
        <v>183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</row>
    <row r="13" spans="1:10">
      <c r="A13" s="148">
        <v>39417</v>
      </c>
      <c r="B13" s="157" t="s">
        <v>150</v>
      </c>
      <c r="C13" s="157" t="s">
        <v>190</v>
      </c>
      <c r="D13" s="144">
        <v>1739895.46</v>
      </c>
      <c r="E13" s="157" t="s">
        <v>183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</row>
    <row r="14" spans="1:10">
      <c r="A14" s="148">
        <v>39448</v>
      </c>
      <c r="B14" s="157" t="s">
        <v>150</v>
      </c>
      <c r="C14" s="157" t="s">
        <v>190</v>
      </c>
      <c r="D14" s="144">
        <v>1518378.11</v>
      </c>
      <c r="E14" s="157" t="s">
        <v>183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</row>
    <row r="15" spans="1:10">
      <c r="A15" s="148">
        <v>39479</v>
      </c>
      <c r="B15" s="157" t="s">
        <v>150</v>
      </c>
      <c r="C15" s="157" t="s">
        <v>190</v>
      </c>
      <c r="D15" s="144">
        <v>1815534.4</v>
      </c>
      <c r="E15" s="157" t="s">
        <v>183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</row>
    <row r="16" spans="1:10">
      <c r="A16" s="148">
        <v>39508</v>
      </c>
      <c r="B16" s="157" t="s">
        <v>150</v>
      </c>
      <c r="C16" s="157" t="s">
        <v>190</v>
      </c>
      <c r="D16" s="144">
        <v>1451406.32</v>
      </c>
      <c r="E16" s="157" t="s">
        <v>183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</row>
    <row r="17" spans="1:10">
      <c r="A17" s="148">
        <v>39539</v>
      </c>
      <c r="B17" s="157" t="s">
        <v>150</v>
      </c>
      <c r="C17" s="157" t="s">
        <v>190</v>
      </c>
      <c r="D17" s="144">
        <v>1648089.6</v>
      </c>
      <c r="E17" s="157" t="s">
        <v>183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</row>
    <row r="18" spans="1:10">
      <c r="A18" s="148">
        <v>39569</v>
      </c>
      <c r="B18" s="157" t="s">
        <v>150</v>
      </c>
      <c r="C18" s="157" t="s">
        <v>190</v>
      </c>
      <c r="D18" s="144">
        <v>2003102.15</v>
      </c>
      <c r="E18" s="157" t="s">
        <v>183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</row>
    <row r="19" spans="1:10">
      <c r="A19" s="148">
        <v>39600</v>
      </c>
      <c r="B19" s="157" t="s">
        <v>150</v>
      </c>
      <c r="C19" s="157" t="s">
        <v>190</v>
      </c>
      <c r="D19" s="144">
        <v>1672758.84</v>
      </c>
      <c r="E19" s="157" t="s">
        <v>183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</row>
    <row r="20" spans="1:10">
      <c r="A20" s="148">
        <v>39630</v>
      </c>
      <c r="B20" s="157" t="s">
        <v>150</v>
      </c>
      <c r="C20" s="157" t="s">
        <v>190</v>
      </c>
      <c r="D20" s="144">
        <v>1820140.55</v>
      </c>
      <c r="E20" s="157" t="s">
        <v>183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</row>
    <row r="21" spans="1:10">
      <c r="A21" s="148">
        <v>39661</v>
      </c>
      <c r="B21" s="157" t="s">
        <v>150</v>
      </c>
      <c r="C21" s="157" t="s">
        <v>190</v>
      </c>
      <c r="D21" s="144">
        <v>1815835.28</v>
      </c>
      <c r="E21" s="157" t="s">
        <v>183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</row>
    <row r="22" spans="1:10">
      <c r="A22" s="148">
        <v>39692</v>
      </c>
      <c r="B22" s="157" t="s">
        <v>150</v>
      </c>
      <c r="C22" s="157" t="s">
        <v>190</v>
      </c>
      <c r="D22" s="144">
        <v>1730668.72</v>
      </c>
      <c r="E22" s="157" t="s">
        <v>183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</row>
    <row r="23" spans="1:10">
      <c r="A23" s="148">
        <v>39722</v>
      </c>
      <c r="B23" s="157" t="s">
        <v>150</v>
      </c>
      <c r="C23" s="157" t="s">
        <v>190</v>
      </c>
      <c r="D23" s="144">
        <v>1763477.17</v>
      </c>
      <c r="E23" s="157" t="s">
        <v>183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</row>
    <row r="24" spans="1:10">
      <c r="A24" s="148">
        <v>39753</v>
      </c>
      <c r="B24" s="157" t="s">
        <v>150</v>
      </c>
      <c r="C24" s="157" t="s">
        <v>190</v>
      </c>
      <c r="D24" s="144">
        <v>2064258.34</v>
      </c>
      <c r="E24" s="157" t="s">
        <v>183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</row>
    <row r="25" spans="1:10">
      <c r="A25" s="148">
        <v>39783</v>
      </c>
      <c r="B25" s="157" t="s">
        <v>150</v>
      </c>
      <c r="C25" s="157" t="s">
        <v>190</v>
      </c>
      <c r="D25" s="144">
        <v>1599588.01</v>
      </c>
      <c r="E25" s="157" t="s">
        <v>183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</row>
    <row r="26" spans="1:10">
      <c r="A26" s="148">
        <v>39814</v>
      </c>
      <c r="B26" s="157" t="s">
        <v>150</v>
      </c>
      <c r="C26" s="157" t="s">
        <v>190</v>
      </c>
      <c r="D26" s="144">
        <v>1446662.99</v>
      </c>
      <c r="E26" s="157" t="s">
        <v>183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</row>
    <row r="27" spans="1:10">
      <c r="A27" s="148">
        <v>39845</v>
      </c>
      <c r="B27" s="157" t="s">
        <v>150</v>
      </c>
      <c r="C27" s="157" t="s">
        <v>190</v>
      </c>
      <c r="D27" s="144">
        <v>2072251.12</v>
      </c>
      <c r="E27" s="157" t="s">
        <v>183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</row>
    <row r="28" spans="1:10">
      <c r="A28" s="148">
        <v>39873</v>
      </c>
      <c r="B28" s="157" t="s">
        <v>150</v>
      </c>
      <c r="C28" s="157" t="s">
        <v>190</v>
      </c>
      <c r="D28" s="144">
        <v>1496922.69</v>
      </c>
      <c r="E28" s="157" t="s">
        <v>183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</row>
    <row r="29" spans="1:10">
      <c r="A29" s="148">
        <v>39904</v>
      </c>
      <c r="B29" s="157" t="s">
        <v>150</v>
      </c>
      <c r="C29" s="157" t="s">
        <v>190</v>
      </c>
      <c r="D29" s="144">
        <v>1244223.49</v>
      </c>
      <c r="E29" s="157" t="s">
        <v>183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</row>
    <row r="30" spans="1:10">
      <c r="A30" s="148">
        <v>39934</v>
      </c>
      <c r="B30" s="157" t="s">
        <v>150</v>
      </c>
      <c r="C30" s="157" t="s">
        <v>190</v>
      </c>
      <c r="D30" s="144">
        <v>1297113.3400000001</v>
      </c>
      <c r="E30" s="157" t="s">
        <v>183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</row>
    <row r="31" spans="1:10">
      <c r="A31" s="148">
        <v>39964</v>
      </c>
      <c r="B31" s="157" t="s">
        <v>150</v>
      </c>
      <c r="C31" s="157" t="s">
        <v>190</v>
      </c>
      <c r="D31" s="144">
        <v>1080637.23</v>
      </c>
      <c r="E31" s="157" t="s">
        <v>183</v>
      </c>
      <c r="F31" s="144">
        <v>1086398.77</v>
      </c>
      <c r="G31" s="144">
        <v>4461.62</v>
      </c>
      <c r="H31" s="144">
        <v>692.37</v>
      </c>
      <c r="I31" s="144">
        <v>0</v>
      </c>
      <c r="J31" s="144">
        <v>-10915.53</v>
      </c>
    </row>
    <row r="32" spans="1:10">
      <c r="A32" s="148">
        <v>39994</v>
      </c>
      <c r="B32" s="157" t="s">
        <v>150</v>
      </c>
      <c r="C32" s="157" t="s">
        <v>190</v>
      </c>
      <c r="D32" s="144">
        <v>1387647.69</v>
      </c>
      <c r="E32" s="157" t="s">
        <v>183</v>
      </c>
      <c r="F32" s="144">
        <v>1396988.94</v>
      </c>
      <c r="G32" s="144">
        <v>5723.82</v>
      </c>
      <c r="H32" s="144">
        <v>-1048.43</v>
      </c>
      <c r="I32" s="144">
        <v>0</v>
      </c>
      <c r="J32" s="144">
        <v>-14016.64</v>
      </c>
    </row>
    <row r="33" spans="1:10">
      <c r="A33" s="148">
        <v>40025</v>
      </c>
      <c r="B33" s="157" t="s">
        <v>150</v>
      </c>
      <c r="C33" s="157" t="s">
        <v>190</v>
      </c>
      <c r="D33" s="144">
        <v>1614242.14</v>
      </c>
      <c r="E33" s="157" t="s">
        <v>183</v>
      </c>
      <c r="F33" s="144">
        <v>1616701.43</v>
      </c>
      <c r="G33" s="144">
        <v>8873.26</v>
      </c>
      <c r="H33" s="144">
        <v>4972.93</v>
      </c>
      <c r="I33" s="144">
        <v>0</v>
      </c>
      <c r="J33" s="144">
        <v>-16305.48</v>
      </c>
    </row>
    <row r="34" spans="1:10">
      <c r="A34" s="148">
        <v>40056</v>
      </c>
      <c r="B34" s="157" t="s">
        <v>150</v>
      </c>
      <c r="C34" s="157" t="s">
        <v>190</v>
      </c>
      <c r="D34" s="144">
        <v>1608591.63</v>
      </c>
      <c r="E34" s="157" t="s">
        <v>183</v>
      </c>
      <c r="F34" s="144">
        <v>1617920.21</v>
      </c>
      <c r="G34" s="144">
        <v>2830.14</v>
      </c>
      <c r="H34" s="144">
        <v>4089.69</v>
      </c>
      <c r="I34" s="144">
        <v>0</v>
      </c>
      <c r="J34" s="144">
        <v>-16248.41</v>
      </c>
    </row>
    <row r="35" spans="1:10">
      <c r="A35" s="148">
        <v>40086</v>
      </c>
      <c r="B35" s="157" t="s">
        <v>150</v>
      </c>
      <c r="C35" s="157" t="s">
        <v>190</v>
      </c>
      <c r="D35" s="144">
        <v>1736342.52</v>
      </c>
      <c r="E35" s="157" t="s">
        <v>183</v>
      </c>
      <c r="F35" s="144">
        <v>1743052.55</v>
      </c>
      <c r="G35" s="144">
        <v>6652.81</v>
      </c>
      <c r="H35" s="144">
        <v>4175.96</v>
      </c>
      <c r="I35" s="144">
        <v>0</v>
      </c>
      <c r="J35" s="144">
        <v>-17538.8</v>
      </c>
    </row>
    <row r="36" spans="1:10">
      <c r="A36" s="148">
        <v>40117</v>
      </c>
      <c r="B36" s="157" t="s">
        <v>150</v>
      </c>
      <c r="C36" s="157" t="s">
        <v>190</v>
      </c>
      <c r="D36" s="144">
        <v>1426941.98</v>
      </c>
      <c r="E36" s="157" t="s">
        <v>183</v>
      </c>
      <c r="F36" s="144">
        <v>1438228.85</v>
      </c>
      <c r="G36" s="144">
        <v>7142.32</v>
      </c>
      <c r="H36" s="144">
        <v>-4015.63</v>
      </c>
      <c r="I36" s="144">
        <v>0</v>
      </c>
      <c r="J36" s="144">
        <v>-14413.56</v>
      </c>
    </row>
    <row r="37" spans="1:10">
      <c r="A37" s="148">
        <v>40147</v>
      </c>
      <c r="B37" s="157" t="s">
        <v>150</v>
      </c>
      <c r="C37" s="157" t="s">
        <v>190</v>
      </c>
      <c r="D37" s="144">
        <v>1498674.82</v>
      </c>
      <c r="E37" s="157" t="s">
        <v>183</v>
      </c>
      <c r="F37" s="144">
        <v>1509387.84</v>
      </c>
      <c r="G37" s="144">
        <v>4425.8</v>
      </c>
      <c r="H37" s="144">
        <v>-0.69</v>
      </c>
      <c r="I37" s="144">
        <v>0</v>
      </c>
      <c r="J37" s="144">
        <v>-15138.13</v>
      </c>
    </row>
    <row r="38" spans="1:10">
      <c r="A38" s="148">
        <v>40178</v>
      </c>
      <c r="B38" s="157" t="s">
        <v>150</v>
      </c>
      <c r="C38" s="157" t="s">
        <v>190</v>
      </c>
      <c r="D38" s="144">
        <v>1496988.17</v>
      </c>
      <c r="E38" s="157" t="s">
        <v>183</v>
      </c>
      <c r="F38" s="144">
        <v>1492606.7</v>
      </c>
      <c r="G38" s="144">
        <v>15654.58</v>
      </c>
      <c r="H38" s="144">
        <v>3847.98</v>
      </c>
      <c r="I38" s="144">
        <v>0</v>
      </c>
      <c r="J38" s="144">
        <v>-15121.09</v>
      </c>
    </row>
    <row r="39" spans="1:10">
      <c r="A39" s="148">
        <v>40209</v>
      </c>
      <c r="B39" s="157" t="s">
        <v>150</v>
      </c>
      <c r="C39" s="157" t="s">
        <v>190</v>
      </c>
      <c r="D39" s="144">
        <v>1639608.87</v>
      </c>
      <c r="E39" s="157" t="s">
        <v>183</v>
      </c>
      <c r="F39" s="144">
        <v>1637274.26</v>
      </c>
      <c r="G39" s="144">
        <v>18796.12</v>
      </c>
      <c r="H39" s="144">
        <v>100.2</v>
      </c>
      <c r="I39" s="144">
        <v>0</v>
      </c>
      <c r="J39" s="144">
        <v>-16561.71</v>
      </c>
    </row>
    <row r="40" spans="1:10">
      <c r="A40" s="148">
        <v>40237</v>
      </c>
      <c r="B40" s="157" t="s">
        <v>150</v>
      </c>
      <c r="C40" s="157" t="s">
        <v>190</v>
      </c>
      <c r="D40" s="144">
        <v>1499176.99</v>
      </c>
      <c r="E40" s="157" t="s">
        <v>183</v>
      </c>
      <c r="F40" s="144">
        <v>1500854.8</v>
      </c>
      <c r="G40" s="144">
        <v>13348.31</v>
      </c>
      <c r="H40" s="144">
        <v>117.08</v>
      </c>
      <c r="I40" s="144">
        <v>0</v>
      </c>
      <c r="J40" s="144">
        <v>-15143.2</v>
      </c>
    </row>
    <row r="41" spans="1:10">
      <c r="A41" s="148">
        <v>40268</v>
      </c>
      <c r="B41" s="157" t="s">
        <v>150</v>
      </c>
      <c r="C41" s="157" t="s">
        <v>190</v>
      </c>
      <c r="D41" s="144">
        <v>1584284.44</v>
      </c>
      <c r="E41" s="157" t="s">
        <v>183</v>
      </c>
      <c r="F41" s="144">
        <v>1593027.15</v>
      </c>
      <c r="G41" s="144">
        <v>7482.15</v>
      </c>
      <c r="H41" s="144">
        <v>-221.98</v>
      </c>
      <c r="I41" s="144">
        <v>0</v>
      </c>
      <c r="J41" s="144">
        <v>-16002.88</v>
      </c>
    </row>
    <row r="42" spans="1:10">
      <c r="A42" s="148">
        <v>40298</v>
      </c>
      <c r="B42" s="157" t="s">
        <v>150</v>
      </c>
      <c r="C42" s="157" t="s">
        <v>190</v>
      </c>
      <c r="D42" s="144">
        <v>1742142.96</v>
      </c>
      <c r="E42" s="157" t="s">
        <v>183</v>
      </c>
      <c r="F42" s="144">
        <v>1757875.16</v>
      </c>
      <c r="G42" s="144">
        <v>6040.93</v>
      </c>
      <c r="H42" s="144">
        <v>-4175.72</v>
      </c>
      <c r="I42" s="144">
        <v>0</v>
      </c>
      <c r="J42" s="144">
        <v>-17597.41</v>
      </c>
    </row>
    <row r="43" spans="1:10">
      <c r="A43" s="148">
        <v>40329</v>
      </c>
      <c r="B43" s="157" t="s">
        <v>150</v>
      </c>
      <c r="C43" s="157" t="s">
        <v>190</v>
      </c>
      <c r="D43" s="144">
        <v>1587540.77</v>
      </c>
      <c r="E43" s="157" t="s">
        <v>183</v>
      </c>
      <c r="F43" s="144">
        <v>1593765.43</v>
      </c>
      <c r="G43" s="144">
        <v>7412.15</v>
      </c>
      <c r="H43" s="144">
        <v>2398.96</v>
      </c>
      <c r="I43" s="144">
        <v>0</v>
      </c>
      <c r="J43" s="144">
        <v>-16035.77</v>
      </c>
    </row>
    <row r="44" spans="1:10">
      <c r="A44" s="148">
        <v>40359</v>
      </c>
      <c r="B44" s="157" t="s">
        <v>150</v>
      </c>
      <c r="C44" s="157" t="s">
        <v>190</v>
      </c>
      <c r="D44" s="144">
        <v>1670950.48</v>
      </c>
      <c r="E44" s="157" t="s">
        <v>183</v>
      </c>
      <c r="F44" s="144">
        <v>1679804.01</v>
      </c>
      <c r="G44" s="144">
        <v>4915.8100000000004</v>
      </c>
      <c r="H44" s="144">
        <v>3108.95</v>
      </c>
      <c r="I44" s="144">
        <v>0</v>
      </c>
      <c r="J44" s="144">
        <v>-16878.29</v>
      </c>
    </row>
    <row r="45" spans="1:10">
      <c r="A45" s="148">
        <v>40390</v>
      </c>
      <c r="B45" s="157" t="s">
        <v>150</v>
      </c>
      <c r="C45" s="157" t="s">
        <v>190</v>
      </c>
      <c r="D45" s="144">
        <v>1530461.28</v>
      </c>
      <c r="E45" s="157" t="s">
        <v>183</v>
      </c>
      <c r="F45" s="144">
        <v>1537236.01</v>
      </c>
      <c r="G45" s="144">
        <v>7097.98</v>
      </c>
      <c r="H45" s="144">
        <v>1586.48</v>
      </c>
      <c r="I45" s="144">
        <v>0</v>
      </c>
      <c r="J45" s="144">
        <v>-15459.19</v>
      </c>
    </row>
    <row r="46" spans="1:10">
      <c r="A46" s="148">
        <v>40421</v>
      </c>
      <c r="B46" s="157" t="s">
        <v>150</v>
      </c>
      <c r="C46" s="157" t="s">
        <v>190</v>
      </c>
      <c r="D46" s="144">
        <v>1617521.1</v>
      </c>
      <c r="E46" s="157" t="s">
        <v>183</v>
      </c>
      <c r="F46" s="144">
        <v>1622236.1</v>
      </c>
      <c r="G46" s="144">
        <v>12220.81</v>
      </c>
      <c r="H46" s="144">
        <v>-597.21</v>
      </c>
      <c r="I46" s="144">
        <v>0</v>
      </c>
      <c r="J46" s="144">
        <v>-16338.6</v>
      </c>
    </row>
    <row r="47" spans="1:10">
      <c r="A47" s="148">
        <v>40451</v>
      </c>
      <c r="B47" s="157" t="s">
        <v>150</v>
      </c>
      <c r="C47" s="157" t="s">
        <v>190</v>
      </c>
      <c r="D47" s="144">
        <v>1635763.27</v>
      </c>
      <c r="E47" s="157" t="s">
        <v>183</v>
      </c>
      <c r="F47" s="144">
        <v>1645421.49</v>
      </c>
      <c r="G47" s="144">
        <v>7579.34</v>
      </c>
      <c r="H47" s="144">
        <v>-714.69</v>
      </c>
      <c r="I47" s="144">
        <v>0</v>
      </c>
      <c r="J47" s="144">
        <v>-16522.87</v>
      </c>
    </row>
    <row r="48" spans="1:10">
      <c r="A48" s="148">
        <v>40482</v>
      </c>
      <c r="B48" s="157" t="s">
        <v>150</v>
      </c>
      <c r="C48" s="157" t="s">
        <v>190</v>
      </c>
      <c r="D48" s="144">
        <v>1601824.33</v>
      </c>
      <c r="E48" s="157" t="s">
        <v>183</v>
      </c>
      <c r="F48" s="144">
        <v>1665076.02</v>
      </c>
      <c r="G48" s="144">
        <v>4321.32</v>
      </c>
      <c r="H48" s="144">
        <v>-51392.959999999999</v>
      </c>
      <c r="I48" s="144">
        <v>0</v>
      </c>
      <c r="J48" s="144">
        <v>-16180.05</v>
      </c>
    </row>
    <row r="49" spans="1:10">
      <c r="A49" s="148">
        <v>40512</v>
      </c>
      <c r="B49" s="157" t="s">
        <v>150</v>
      </c>
      <c r="C49" s="157" t="s">
        <v>190</v>
      </c>
      <c r="D49" s="144">
        <v>1495057.26</v>
      </c>
      <c r="E49" s="157" t="s">
        <v>183</v>
      </c>
      <c r="F49" s="144">
        <v>1499744.8</v>
      </c>
      <c r="G49" s="144">
        <v>7779.78</v>
      </c>
      <c r="H49" s="144">
        <v>2634.27</v>
      </c>
      <c r="I49" s="144">
        <v>0</v>
      </c>
      <c r="J49" s="144">
        <v>-15101.59</v>
      </c>
    </row>
    <row r="50" spans="1:10">
      <c r="A50" s="148">
        <v>40543</v>
      </c>
      <c r="B50" s="157" t="s">
        <v>150</v>
      </c>
      <c r="C50" s="157" t="s">
        <v>190</v>
      </c>
      <c r="D50" s="144">
        <v>1288624.32</v>
      </c>
      <c r="E50" s="157" t="s">
        <v>183</v>
      </c>
      <c r="F50" s="144">
        <v>1453671.66</v>
      </c>
      <c r="G50" s="144">
        <v>8381.1</v>
      </c>
      <c r="H50" s="144">
        <v>-160412.03</v>
      </c>
      <c r="I50" s="144">
        <v>0</v>
      </c>
      <c r="J50" s="144">
        <v>-13016.41</v>
      </c>
    </row>
    <row r="51" spans="1:10">
      <c r="A51" s="148">
        <v>40574</v>
      </c>
      <c r="B51" s="157" t="s">
        <v>150</v>
      </c>
      <c r="C51" s="157" t="s">
        <v>190</v>
      </c>
      <c r="D51" s="144">
        <v>1861479.82</v>
      </c>
      <c r="E51" s="157" t="s">
        <v>183</v>
      </c>
      <c r="F51" s="144">
        <v>1884336.53</v>
      </c>
      <c r="G51" s="144">
        <v>4925.1099999999997</v>
      </c>
      <c r="H51" s="144">
        <v>252.33</v>
      </c>
      <c r="I51" s="144">
        <v>-9231.32</v>
      </c>
      <c r="J51" s="144">
        <v>-18802.830000000002</v>
      </c>
    </row>
    <row r="52" spans="1:10">
      <c r="A52" s="148">
        <v>40602</v>
      </c>
      <c r="B52" s="157" t="s">
        <v>150</v>
      </c>
      <c r="C52" s="157" t="s">
        <v>190</v>
      </c>
      <c r="D52" s="144">
        <v>1439668.42</v>
      </c>
      <c r="E52" s="157" t="s">
        <v>183</v>
      </c>
      <c r="F52" s="144">
        <v>1482009.86</v>
      </c>
      <c r="G52" s="144">
        <v>3508.34</v>
      </c>
      <c r="H52" s="144">
        <v>-29055.5</v>
      </c>
      <c r="I52" s="144">
        <v>-2252.1799999999998</v>
      </c>
      <c r="J52" s="144">
        <v>-14542.1</v>
      </c>
    </row>
    <row r="53" spans="1:10">
      <c r="A53" s="148">
        <v>40633</v>
      </c>
      <c r="B53" s="157" t="s">
        <v>150</v>
      </c>
      <c r="C53" s="157" t="s">
        <v>190</v>
      </c>
      <c r="D53" s="144">
        <v>1595044.67</v>
      </c>
      <c r="E53" s="157" t="s">
        <v>183</v>
      </c>
      <c r="F53" s="144">
        <v>1589744.08</v>
      </c>
      <c r="G53" s="144">
        <v>19117.22</v>
      </c>
      <c r="H53" s="144">
        <v>2294.94</v>
      </c>
      <c r="I53" s="144">
        <v>0</v>
      </c>
      <c r="J53" s="144">
        <v>-16111.57</v>
      </c>
    </row>
    <row r="54" spans="1:10">
      <c r="A54" s="148">
        <v>40663</v>
      </c>
      <c r="B54" s="157" t="s">
        <v>150</v>
      </c>
      <c r="C54" s="157" t="s">
        <v>190</v>
      </c>
      <c r="D54" s="144">
        <v>1646055.61</v>
      </c>
      <c r="E54" s="157" t="s">
        <v>183</v>
      </c>
      <c r="F54" s="144">
        <v>1660599.02</v>
      </c>
      <c r="G54" s="144">
        <v>2013.04</v>
      </c>
      <c r="H54" s="144">
        <v>5104.87</v>
      </c>
      <c r="I54" s="144">
        <v>-5034.5</v>
      </c>
      <c r="J54" s="144">
        <v>-16626.82</v>
      </c>
    </row>
    <row r="55" spans="1:10">
      <c r="A55" s="148">
        <v>40694</v>
      </c>
      <c r="B55" s="157" t="s">
        <v>150</v>
      </c>
      <c r="C55" s="157" t="s">
        <v>190</v>
      </c>
      <c r="D55" s="144">
        <v>1612007.03</v>
      </c>
      <c r="E55" s="157" t="s">
        <v>183</v>
      </c>
      <c r="F55" s="144">
        <v>1627830.52</v>
      </c>
      <c r="G55" s="144">
        <v>5555.08</v>
      </c>
      <c r="H55" s="144">
        <v>-905.5</v>
      </c>
      <c r="I55" s="144">
        <v>-4190.17</v>
      </c>
      <c r="J55" s="144">
        <v>-16282.9</v>
      </c>
    </row>
    <row r="56" spans="1:10">
      <c r="A56" s="148">
        <v>40724</v>
      </c>
      <c r="B56" s="157" t="s">
        <v>150</v>
      </c>
      <c r="C56" s="157" t="s">
        <v>190</v>
      </c>
      <c r="D56" s="144">
        <v>1582078.53</v>
      </c>
      <c r="E56" s="157" t="s">
        <v>183</v>
      </c>
      <c r="F56" s="144">
        <v>1582420.81</v>
      </c>
      <c r="G56" s="144">
        <v>20420.7</v>
      </c>
      <c r="H56" s="144">
        <v>-2901.89</v>
      </c>
      <c r="I56" s="144">
        <v>-1880.49</v>
      </c>
      <c r="J56" s="144">
        <v>-15980.6</v>
      </c>
    </row>
    <row r="57" spans="1:10">
      <c r="A57" s="148">
        <v>40755</v>
      </c>
      <c r="B57" s="157" t="s">
        <v>150</v>
      </c>
      <c r="C57" s="157" t="s">
        <v>190</v>
      </c>
      <c r="D57" s="144">
        <v>1708039.4</v>
      </c>
      <c r="E57" s="157" t="s">
        <v>183</v>
      </c>
      <c r="F57" s="144">
        <v>1716105.84</v>
      </c>
      <c r="G57" s="144">
        <v>9404.9500000000007</v>
      </c>
      <c r="H57" s="144">
        <v>570.75</v>
      </c>
      <c r="I57" s="144">
        <v>-789.21</v>
      </c>
      <c r="J57" s="144">
        <v>-17252.93</v>
      </c>
    </row>
    <row r="58" spans="1:10">
      <c r="A58" s="148">
        <v>40786</v>
      </c>
      <c r="B58" s="157" t="s">
        <v>150</v>
      </c>
      <c r="C58" s="157" t="s">
        <v>190</v>
      </c>
      <c r="D58" s="144">
        <v>1684827.74</v>
      </c>
      <c r="E58" s="157" t="s">
        <v>183</v>
      </c>
      <c r="F58" s="144">
        <v>1695513.25</v>
      </c>
      <c r="G58" s="144">
        <v>10702.68</v>
      </c>
      <c r="H58" s="144">
        <v>-1776.38</v>
      </c>
      <c r="I58" s="144">
        <v>-2593.35</v>
      </c>
      <c r="J58" s="144">
        <v>-17018.46</v>
      </c>
    </row>
    <row r="59" spans="1:10">
      <c r="A59" s="148">
        <v>40816</v>
      </c>
      <c r="B59" s="157" t="s">
        <v>150</v>
      </c>
      <c r="C59" s="157" t="s">
        <v>190</v>
      </c>
      <c r="D59" s="144">
        <v>1699198.4</v>
      </c>
      <c r="E59" s="157" t="s">
        <v>183</v>
      </c>
      <c r="F59" s="144">
        <v>1681384.58</v>
      </c>
      <c r="G59" s="144">
        <v>6039.46</v>
      </c>
      <c r="H59" s="144">
        <v>28937.99</v>
      </c>
      <c r="I59" s="144">
        <v>0</v>
      </c>
      <c r="J59" s="144">
        <v>-17163.63</v>
      </c>
    </row>
    <row r="60" spans="1:10">
      <c r="A60" s="148">
        <v>40847</v>
      </c>
      <c r="B60" s="157" t="s">
        <v>150</v>
      </c>
      <c r="C60" s="157" t="s">
        <v>190</v>
      </c>
      <c r="D60" s="144">
        <v>1656932.02</v>
      </c>
      <c r="E60" s="157" t="s">
        <v>183</v>
      </c>
      <c r="F60" s="144">
        <v>1667485.93</v>
      </c>
      <c r="G60" s="144">
        <v>9161.1299999999992</v>
      </c>
      <c r="H60" s="144">
        <v>427.69</v>
      </c>
      <c r="I60" s="144">
        <v>-3406.04</v>
      </c>
      <c r="J60" s="144">
        <v>-16736.689999999999</v>
      </c>
    </row>
    <row r="61" spans="1:10">
      <c r="A61" s="148">
        <v>40877</v>
      </c>
      <c r="B61" s="157" t="s">
        <v>150</v>
      </c>
      <c r="C61" s="157" t="s">
        <v>190</v>
      </c>
      <c r="D61" s="144">
        <v>1594948.78</v>
      </c>
      <c r="E61" s="157" t="s">
        <v>183</v>
      </c>
      <c r="F61" s="144">
        <v>1594637.3</v>
      </c>
      <c r="G61" s="144">
        <v>24364.880000000001</v>
      </c>
      <c r="H61" s="144">
        <v>659.82</v>
      </c>
      <c r="I61" s="144">
        <v>-8602.6299999999992</v>
      </c>
      <c r="J61" s="144">
        <v>-16110.59</v>
      </c>
    </row>
    <row r="62" spans="1:10">
      <c r="A62" s="148">
        <v>40908</v>
      </c>
      <c r="B62" s="157" t="s">
        <v>150</v>
      </c>
      <c r="C62" s="157" t="s">
        <v>190</v>
      </c>
      <c r="D62" s="144">
        <v>1570237.59</v>
      </c>
      <c r="E62" s="157" t="s">
        <v>183</v>
      </c>
      <c r="F62" s="144">
        <v>1527091.81</v>
      </c>
      <c r="G62" s="144">
        <v>62638.1</v>
      </c>
      <c r="H62" s="144">
        <v>40.92</v>
      </c>
      <c r="I62" s="144">
        <v>-3672.26</v>
      </c>
      <c r="J62" s="144">
        <v>-15860.98</v>
      </c>
    </row>
    <row r="63" spans="1:10">
      <c r="A63" s="148">
        <v>40939</v>
      </c>
      <c r="B63" s="157" t="s">
        <v>150</v>
      </c>
      <c r="C63" s="157" t="s">
        <v>190</v>
      </c>
      <c r="D63" s="144">
        <v>2122154.0099999998</v>
      </c>
      <c r="E63" s="157" t="s">
        <v>183</v>
      </c>
      <c r="F63" s="144">
        <v>2026821.48</v>
      </c>
      <c r="G63" s="144">
        <v>120637.78</v>
      </c>
      <c r="H63" s="144">
        <v>1205.6600000000001</v>
      </c>
      <c r="I63" s="144">
        <v>-5075.01</v>
      </c>
      <c r="J63" s="144">
        <v>-21435.9</v>
      </c>
    </row>
    <row r="64" spans="1:10">
      <c r="A64" s="148">
        <v>40968</v>
      </c>
      <c r="B64" s="157" t="s">
        <v>150</v>
      </c>
      <c r="C64" s="157" t="s">
        <v>190</v>
      </c>
      <c r="D64" s="144">
        <v>1706634.35</v>
      </c>
      <c r="E64" s="157" t="s">
        <v>183</v>
      </c>
      <c r="F64" s="144">
        <v>1387142.5</v>
      </c>
      <c r="G64" s="144">
        <v>139384.49</v>
      </c>
      <c r="H64" s="144">
        <v>199653.53</v>
      </c>
      <c r="I64" s="144">
        <v>-2307.4299999999998</v>
      </c>
      <c r="J64" s="144">
        <v>-17238.740000000002</v>
      </c>
    </row>
    <row r="65" spans="1:10">
      <c r="A65" s="148">
        <v>40999</v>
      </c>
      <c r="B65" s="157" t="s">
        <v>150</v>
      </c>
      <c r="C65" s="157" t="s">
        <v>190</v>
      </c>
      <c r="D65" s="144">
        <v>1673722.08</v>
      </c>
      <c r="E65" s="157" t="s">
        <v>183</v>
      </c>
      <c r="F65" s="144">
        <v>1659082.14</v>
      </c>
      <c r="G65" s="144">
        <v>25443.68</v>
      </c>
      <c r="H65" s="144">
        <v>7497.87</v>
      </c>
      <c r="I65" s="144">
        <v>-1395.33</v>
      </c>
      <c r="J65" s="144">
        <v>-16906.28</v>
      </c>
    </row>
    <row r="66" spans="1:10">
      <c r="A66" s="148">
        <v>41029</v>
      </c>
      <c r="B66" s="157" t="s">
        <v>150</v>
      </c>
      <c r="C66" s="157" t="s">
        <v>190</v>
      </c>
      <c r="D66" s="144">
        <v>1830646.17</v>
      </c>
      <c r="E66" s="157" t="s">
        <v>183</v>
      </c>
      <c r="F66" s="144">
        <v>1842164.28</v>
      </c>
      <c r="G66" s="144">
        <v>6944.19</v>
      </c>
      <c r="H66" s="144">
        <v>339.86</v>
      </c>
      <c r="I66" s="144">
        <v>-310.77999999999997</v>
      </c>
      <c r="J66" s="144">
        <v>-18491.38</v>
      </c>
    </row>
    <row r="67" spans="1:10">
      <c r="A67" s="148">
        <v>41060</v>
      </c>
      <c r="B67" s="157" t="s">
        <v>150</v>
      </c>
      <c r="C67" s="157" t="s">
        <v>190</v>
      </c>
      <c r="D67" s="144">
        <v>1535647.54</v>
      </c>
      <c r="E67" s="157" t="s">
        <v>183</v>
      </c>
      <c r="F67" s="144">
        <v>1525716.53</v>
      </c>
      <c r="G67" s="144">
        <v>24970.98</v>
      </c>
      <c r="H67" s="144">
        <v>3007.1</v>
      </c>
      <c r="I67" s="144">
        <v>-2535.48</v>
      </c>
      <c r="J67" s="144">
        <v>-15511.59</v>
      </c>
    </row>
    <row r="68" spans="1:10">
      <c r="A68" s="148">
        <v>41090</v>
      </c>
      <c r="B68" s="157" t="s">
        <v>150</v>
      </c>
      <c r="C68" s="157" t="s">
        <v>190</v>
      </c>
      <c r="D68" s="144">
        <v>1803579.79</v>
      </c>
      <c r="E68" s="157" t="s">
        <v>183</v>
      </c>
      <c r="F68" s="144">
        <v>1786703.54</v>
      </c>
      <c r="G68" s="144">
        <v>25431.79</v>
      </c>
      <c r="H68" s="144">
        <v>11029.07</v>
      </c>
      <c r="I68" s="144">
        <v>-1366.63</v>
      </c>
      <c r="J68" s="144">
        <v>-18217.98</v>
      </c>
    </row>
    <row r="69" spans="1:10">
      <c r="A69" s="148">
        <v>41121</v>
      </c>
      <c r="B69" s="157" t="s">
        <v>150</v>
      </c>
      <c r="C69" s="157" t="s">
        <v>190</v>
      </c>
      <c r="D69" s="144">
        <v>1674413.91</v>
      </c>
      <c r="E69" s="157" t="s">
        <v>183</v>
      </c>
      <c r="F69" s="144">
        <v>1698042.73</v>
      </c>
      <c r="G69" s="144">
        <v>27373.08</v>
      </c>
      <c r="H69" s="144">
        <v>-30781.97</v>
      </c>
      <c r="I69" s="144">
        <v>-3306.65</v>
      </c>
      <c r="J69" s="144">
        <v>-16913.28</v>
      </c>
    </row>
    <row r="70" spans="1:10">
      <c r="A70" s="148">
        <v>41152</v>
      </c>
      <c r="B70" s="157" t="s">
        <v>150</v>
      </c>
      <c r="C70" s="157" t="s">
        <v>190</v>
      </c>
      <c r="D70" s="144">
        <v>1728962.81</v>
      </c>
      <c r="E70" s="157" t="s">
        <v>183</v>
      </c>
      <c r="F70" s="144">
        <v>1721612.14</v>
      </c>
      <c r="G70" s="144">
        <v>24822.23</v>
      </c>
      <c r="H70" s="144">
        <v>-7.29</v>
      </c>
      <c r="I70" s="144">
        <v>0</v>
      </c>
      <c r="J70" s="144">
        <v>-17464.27</v>
      </c>
    </row>
    <row r="71" spans="1:10">
      <c r="A71" s="148">
        <v>41182</v>
      </c>
      <c r="B71" s="157" t="s">
        <v>150</v>
      </c>
      <c r="C71" s="157" t="s">
        <v>190</v>
      </c>
      <c r="D71" s="144">
        <v>1760544.7</v>
      </c>
      <c r="E71" s="157" t="s">
        <v>183</v>
      </c>
      <c r="F71" s="144">
        <v>1714992.75</v>
      </c>
      <c r="G71" s="144">
        <v>56954.26</v>
      </c>
      <c r="H71" s="144">
        <v>7375.39</v>
      </c>
      <c r="I71" s="144">
        <v>-994.41</v>
      </c>
      <c r="J71" s="144">
        <v>-17783.29</v>
      </c>
    </row>
    <row r="72" spans="1:10">
      <c r="A72" s="148">
        <v>41213</v>
      </c>
      <c r="B72" s="157" t="s">
        <v>150</v>
      </c>
      <c r="C72" s="157" t="s">
        <v>190</v>
      </c>
      <c r="D72" s="144">
        <v>1631020.77</v>
      </c>
      <c r="E72" s="157" t="s">
        <v>183</v>
      </c>
      <c r="F72" s="144">
        <v>1574449.65</v>
      </c>
      <c r="G72" s="144">
        <v>73432.710000000006</v>
      </c>
      <c r="H72" s="144">
        <v>325.07</v>
      </c>
      <c r="I72" s="144">
        <v>-711.7</v>
      </c>
      <c r="J72" s="144">
        <v>-16474.96</v>
      </c>
    </row>
    <row r="73" spans="1:10">
      <c r="A73" s="148">
        <v>41243</v>
      </c>
      <c r="B73" s="157" t="s">
        <v>150</v>
      </c>
      <c r="C73" s="157" t="s">
        <v>190</v>
      </c>
      <c r="D73" s="144">
        <v>1602565.6</v>
      </c>
      <c r="E73" s="157" t="s">
        <v>183</v>
      </c>
      <c r="F73" s="144">
        <v>1557495.35</v>
      </c>
      <c r="G73" s="144">
        <v>61681.599999999999</v>
      </c>
      <c r="H73" s="144">
        <v>1700.98</v>
      </c>
      <c r="I73" s="144">
        <v>-2124.8000000000002</v>
      </c>
      <c r="J73" s="144">
        <v>-16187.53</v>
      </c>
    </row>
    <row r="74" spans="1:10">
      <c r="A74" s="148">
        <v>41274</v>
      </c>
      <c r="B74" s="157" t="s">
        <v>150</v>
      </c>
      <c r="C74" s="157" t="s">
        <v>190</v>
      </c>
      <c r="D74" s="144">
        <v>1554265.15</v>
      </c>
      <c r="E74" s="157" t="s">
        <v>183</v>
      </c>
      <c r="F74" s="144">
        <v>1532309.38</v>
      </c>
      <c r="G74" s="144">
        <v>42029.05</v>
      </c>
      <c r="H74" s="144">
        <v>-4155.6400000000003</v>
      </c>
      <c r="I74" s="144">
        <v>-217.98</v>
      </c>
      <c r="J74" s="144">
        <v>-15699.66</v>
      </c>
    </row>
    <row r="75" spans="1:10">
      <c r="A75" s="148">
        <v>41305</v>
      </c>
      <c r="B75" s="157" t="s">
        <v>150</v>
      </c>
      <c r="C75" s="157" t="s">
        <v>190</v>
      </c>
      <c r="D75" s="144">
        <v>2086999.72</v>
      </c>
      <c r="E75" s="157" t="s">
        <v>183</v>
      </c>
      <c r="F75" s="144">
        <v>2019958.95</v>
      </c>
      <c r="G75" s="144">
        <v>88271.21</v>
      </c>
      <c r="H75" s="144">
        <v>733.01</v>
      </c>
      <c r="I75" s="144">
        <v>-882.65</v>
      </c>
      <c r="J75" s="144">
        <v>-21080.799999999999</v>
      </c>
    </row>
    <row r="76" spans="1:10">
      <c r="A76" s="148">
        <v>41333</v>
      </c>
      <c r="B76" s="157" t="s">
        <v>150</v>
      </c>
      <c r="C76" s="157" t="s">
        <v>190</v>
      </c>
      <c r="D76" s="144">
        <v>1461648.19</v>
      </c>
      <c r="E76" s="157" t="s">
        <v>183</v>
      </c>
      <c r="F76" s="144">
        <v>1349531.34</v>
      </c>
      <c r="G76" s="144">
        <v>126157.95</v>
      </c>
      <c r="H76" s="144">
        <v>1085.43</v>
      </c>
      <c r="I76" s="144">
        <v>-362.41</v>
      </c>
      <c r="J76" s="144">
        <v>-14764.12</v>
      </c>
    </row>
    <row r="77" spans="1:10">
      <c r="A77" s="148">
        <v>41364</v>
      </c>
      <c r="B77" s="157" t="s">
        <v>150</v>
      </c>
      <c r="C77" s="157" t="s">
        <v>190</v>
      </c>
      <c r="D77" s="144">
        <v>1653053.33</v>
      </c>
      <c r="E77" s="157" t="s">
        <v>183</v>
      </c>
      <c r="F77" s="144">
        <v>1569878.07</v>
      </c>
      <c r="G77" s="144">
        <v>91432.42</v>
      </c>
      <c r="H77" s="144">
        <v>8800</v>
      </c>
      <c r="I77" s="144">
        <v>-359.65</v>
      </c>
      <c r="J77" s="144">
        <v>-16697.509999999998</v>
      </c>
    </row>
    <row r="78" spans="1:10">
      <c r="A78" s="148">
        <v>41394</v>
      </c>
      <c r="B78" s="157" t="s">
        <v>150</v>
      </c>
      <c r="C78" s="157" t="s">
        <v>190</v>
      </c>
      <c r="D78" s="144">
        <v>1926330.32</v>
      </c>
      <c r="E78" s="157" t="s">
        <v>183</v>
      </c>
      <c r="F78" s="144">
        <v>1907438.71</v>
      </c>
      <c r="G78" s="144">
        <v>37903.760000000002</v>
      </c>
      <c r="H78" s="144">
        <v>837.58</v>
      </c>
      <c r="I78" s="144">
        <v>-391.84</v>
      </c>
      <c r="J78" s="144">
        <v>-19457.89</v>
      </c>
    </row>
    <row r="79" spans="1:10">
      <c r="A79" s="148">
        <v>41425</v>
      </c>
      <c r="B79" s="157" t="s">
        <v>150</v>
      </c>
      <c r="C79" s="157" t="s">
        <v>190</v>
      </c>
      <c r="D79" s="144">
        <v>1538217.95</v>
      </c>
      <c r="E79" s="157" t="s">
        <v>183</v>
      </c>
      <c r="F79" s="144">
        <v>1515742.68</v>
      </c>
      <c r="G79" s="144">
        <v>35089.910000000003</v>
      </c>
      <c r="H79" s="144">
        <v>3791.97</v>
      </c>
      <c r="I79" s="144">
        <v>-869.05</v>
      </c>
      <c r="J79" s="144">
        <v>-15537.56</v>
      </c>
    </row>
    <row r="80" spans="1:10">
      <c r="A80" s="148">
        <v>41455</v>
      </c>
      <c r="B80" s="157" t="s">
        <v>150</v>
      </c>
      <c r="C80" s="157" t="s">
        <v>190</v>
      </c>
      <c r="D80" s="144">
        <v>1537100.19</v>
      </c>
      <c r="E80" s="157" t="s">
        <v>183</v>
      </c>
      <c r="F80" s="144">
        <v>1472814.85</v>
      </c>
      <c r="G80" s="144">
        <v>77864.210000000006</v>
      </c>
      <c r="H80" s="144">
        <v>2600.5700000000002</v>
      </c>
      <c r="I80" s="144">
        <v>-653.17999999999995</v>
      </c>
      <c r="J80" s="144">
        <v>-15526.26</v>
      </c>
    </row>
    <row r="81" spans="1:10">
      <c r="A81" s="148">
        <v>41486</v>
      </c>
      <c r="B81" s="157" t="s">
        <v>150</v>
      </c>
      <c r="C81" s="157" t="s">
        <v>190</v>
      </c>
      <c r="D81" s="144">
        <v>1539607.11</v>
      </c>
      <c r="E81" s="157" t="s">
        <v>183</v>
      </c>
      <c r="F81" s="144">
        <v>1535808.37</v>
      </c>
      <c r="G81" s="144">
        <v>17557.21</v>
      </c>
      <c r="H81" s="144">
        <v>1793.12</v>
      </c>
      <c r="I81" s="144">
        <v>0</v>
      </c>
      <c r="J81" s="144">
        <v>-15551.59</v>
      </c>
    </row>
    <row r="82" spans="1:10">
      <c r="A82" s="148">
        <v>41517</v>
      </c>
      <c r="B82" s="157" t="s">
        <v>150</v>
      </c>
      <c r="C82" s="157" t="s">
        <v>190</v>
      </c>
      <c r="D82" s="144">
        <v>1539921.63</v>
      </c>
      <c r="E82" s="157" t="s">
        <v>183</v>
      </c>
      <c r="F82" s="144">
        <v>1539419.49</v>
      </c>
      <c r="G82" s="144">
        <v>22799.02</v>
      </c>
      <c r="H82" s="144">
        <v>2032.64</v>
      </c>
      <c r="I82" s="144">
        <v>-8774.75</v>
      </c>
      <c r="J82" s="144">
        <v>-15554.77</v>
      </c>
    </row>
    <row r="83" spans="1:10">
      <c r="A83" s="148">
        <v>41547</v>
      </c>
      <c r="B83" s="157" t="s">
        <v>150</v>
      </c>
      <c r="C83" s="157" t="s">
        <v>190</v>
      </c>
      <c r="D83" s="144">
        <v>1620113.29</v>
      </c>
      <c r="E83" s="157" t="s">
        <v>183</v>
      </c>
      <c r="F83" s="144">
        <v>1631989.58</v>
      </c>
      <c r="G83" s="144">
        <v>9906.94</v>
      </c>
      <c r="H83" s="144">
        <v>-4699.78</v>
      </c>
      <c r="I83" s="144">
        <v>-718.67</v>
      </c>
      <c r="J83" s="144">
        <v>-16364.78</v>
      </c>
    </row>
    <row r="84" spans="1:10">
      <c r="A84" s="148">
        <v>41578</v>
      </c>
      <c r="B84" s="157" t="s">
        <v>150</v>
      </c>
      <c r="C84" s="157" t="s">
        <v>190</v>
      </c>
      <c r="D84" s="144">
        <v>1559929.06</v>
      </c>
      <c r="E84" s="157" t="s">
        <v>183</v>
      </c>
      <c r="F84" s="144">
        <v>1530806.07</v>
      </c>
      <c r="G84" s="144">
        <v>42144.1</v>
      </c>
      <c r="H84" s="144">
        <v>2735.75</v>
      </c>
      <c r="I84" s="144">
        <v>0</v>
      </c>
      <c r="J84" s="144">
        <v>-15756.86</v>
      </c>
    </row>
    <row r="85" spans="1:10">
      <c r="A85" s="148">
        <v>41608</v>
      </c>
      <c r="B85" s="157" t="s">
        <v>150</v>
      </c>
      <c r="C85" s="157" t="s">
        <v>190</v>
      </c>
      <c r="D85" s="144">
        <v>1505226.11</v>
      </c>
      <c r="E85" s="157" t="s">
        <v>183</v>
      </c>
      <c r="F85" s="144">
        <v>1511774.15</v>
      </c>
      <c r="G85" s="144">
        <v>9703.8700000000008</v>
      </c>
      <c r="H85" s="144">
        <v>247.22</v>
      </c>
      <c r="I85" s="144">
        <v>-1294.83</v>
      </c>
      <c r="J85" s="144">
        <v>-15204.3</v>
      </c>
    </row>
    <row r="86" spans="1:10">
      <c r="A86" s="148">
        <v>41639</v>
      </c>
      <c r="B86" s="157" t="s">
        <v>150</v>
      </c>
      <c r="C86" s="157" t="s">
        <v>190</v>
      </c>
      <c r="D86" s="144">
        <v>1533514.99</v>
      </c>
      <c r="E86" s="157" t="s">
        <v>183</v>
      </c>
      <c r="F86" s="144">
        <v>1534261.05</v>
      </c>
      <c r="G86" s="144">
        <v>14248.49</v>
      </c>
      <c r="H86" s="144">
        <v>615.24</v>
      </c>
      <c r="I86" s="144">
        <v>-119.74</v>
      </c>
      <c r="J86" s="144">
        <v>-15490.05</v>
      </c>
    </row>
    <row r="87" spans="1:10">
      <c r="A87" s="148">
        <v>41670</v>
      </c>
      <c r="B87" s="157" t="s">
        <v>150</v>
      </c>
      <c r="C87" s="157" t="s">
        <v>190</v>
      </c>
      <c r="D87" s="144">
        <v>1979481.43</v>
      </c>
      <c r="E87" s="157" t="s">
        <v>183</v>
      </c>
      <c r="F87" s="144">
        <v>1982504.95</v>
      </c>
      <c r="G87" s="144">
        <v>17585.3</v>
      </c>
      <c r="H87" s="144">
        <v>199.6</v>
      </c>
      <c r="I87" s="144">
        <v>-813.65</v>
      </c>
      <c r="J87" s="144">
        <v>-19994.77</v>
      </c>
    </row>
    <row r="88" spans="1:10">
      <c r="A88" s="148">
        <v>41698</v>
      </c>
      <c r="B88" s="157" t="s">
        <v>150</v>
      </c>
      <c r="C88" s="157" t="s">
        <v>190</v>
      </c>
      <c r="D88" s="144">
        <v>1450739.06</v>
      </c>
      <c r="E88" s="157" t="s">
        <v>183</v>
      </c>
      <c r="F88" s="144">
        <v>1448615.92</v>
      </c>
      <c r="G88" s="144">
        <v>16429.93</v>
      </c>
      <c r="H88" s="144">
        <v>347.14</v>
      </c>
      <c r="I88" s="144">
        <v>0</v>
      </c>
      <c r="J88" s="144">
        <v>-14653.93</v>
      </c>
    </row>
    <row r="89" spans="1:10">
      <c r="A89" s="148">
        <v>41729</v>
      </c>
      <c r="B89" s="157" t="s">
        <v>150</v>
      </c>
      <c r="C89" s="157" t="s">
        <v>190</v>
      </c>
      <c r="D89" s="144">
        <v>1500189.04</v>
      </c>
      <c r="E89" s="157" t="s">
        <v>183</v>
      </c>
      <c r="F89" s="144">
        <v>1499744.65</v>
      </c>
      <c r="G89" s="144">
        <v>25681.7</v>
      </c>
      <c r="H89" s="144">
        <v>-9314.85</v>
      </c>
      <c r="I89" s="144">
        <v>-769.04</v>
      </c>
      <c r="J89" s="144">
        <v>-15153.42</v>
      </c>
    </row>
    <row r="90" spans="1:10">
      <c r="A90" s="148">
        <v>41759</v>
      </c>
      <c r="B90" s="157" t="s">
        <v>150</v>
      </c>
      <c r="C90" s="157" t="s">
        <v>190</v>
      </c>
      <c r="D90" s="144">
        <v>1723577.24</v>
      </c>
      <c r="E90" s="157" t="s">
        <v>183</v>
      </c>
      <c r="F90" s="144">
        <v>1715466.25</v>
      </c>
      <c r="G90" s="144">
        <v>26238.52</v>
      </c>
      <c r="H90" s="144">
        <v>-16.75</v>
      </c>
      <c r="I90" s="144">
        <v>-700.91</v>
      </c>
      <c r="J90" s="144">
        <v>-17409.87</v>
      </c>
    </row>
    <row r="91" spans="1:10">
      <c r="A91" s="148">
        <v>41790</v>
      </c>
      <c r="B91" s="157" t="s">
        <v>150</v>
      </c>
      <c r="C91" s="157" t="s">
        <v>190</v>
      </c>
      <c r="D91" s="144">
        <v>1594422.2</v>
      </c>
      <c r="E91" s="157" t="s">
        <v>183</v>
      </c>
      <c r="F91" s="144">
        <v>1613294.64</v>
      </c>
      <c r="G91" s="144">
        <v>19900.37</v>
      </c>
      <c r="H91" s="144">
        <v>-22061.89</v>
      </c>
      <c r="I91" s="144">
        <v>-605.65</v>
      </c>
      <c r="J91" s="144">
        <v>-16105.27</v>
      </c>
    </row>
    <row r="92" spans="1:10">
      <c r="A92" s="148">
        <v>41820</v>
      </c>
      <c r="B92" s="157" t="s">
        <v>150</v>
      </c>
      <c r="C92" s="157" t="s">
        <v>190</v>
      </c>
      <c r="D92" s="144">
        <v>1627723.31</v>
      </c>
      <c r="E92" s="157" t="s">
        <v>183</v>
      </c>
      <c r="F92" s="144">
        <v>1632939.95</v>
      </c>
      <c r="G92" s="144">
        <v>19212.5</v>
      </c>
      <c r="H92" s="144">
        <v>-6964.63</v>
      </c>
      <c r="I92" s="144">
        <v>-1022.86</v>
      </c>
      <c r="J92" s="144">
        <v>-16441.650000000001</v>
      </c>
    </row>
    <row r="93" spans="1:10">
      <c r="A93" s="148">
        <v>41851</v>
      </c>
      <c r="B93" s="157" t="s">
        <v>150</v>
      </c>
      <c r="C93" s="157" t="s">
        <v>190</v>
      </c>
      <c r="D93" s="144">
        <v>1672519.64</v>
      </c>
      <c r="E93" s="157" t="s">
        <v>183</v>
      </c>
      <c r="F93" s="144">
        <v>1687340.93</v>
      </c>
      <c r="G93" s="144">
        <v>51820.15</v>
      </c>
      <c r="H93" s="144">
        <v>-48121.93</v>
      </c>
      <c r="I93" s="144">
        <v>-1625.37</v>
      </c>
      <c r="J93" s="144">
        <v>-16894.14</v>
      </c>
    </row>
    <row r="94" spans="1:10">
      <c r="A94" s="148">
        <v>41882</v>
      </c>
      <c r="B94" s="157" t="s">
        <v>150</v>
      </c>
      <c r="C94" s="157" t="s">
        <v>190</v>
      </c>
      <c r="D94" s="144">
        <v>1670010.44</v>
      </c>
      <c r="E94" s="157" t="s">
        <v>183</v>
      </c>
      <c r="F94" s="144">
        <v>1664956.3</v>
      </c>
      <c r="G94" s="144">
        <v>21721.3</v>
      </c>
      <c r="H94" s="144">
        <v>518.47</v>
      </c>
      <c r="I94" s="144">
        <v>-316.83</v>
      </c>
      <c r="J94" s="144">
        <v>-16868.8</v>
      </c>
    </row>
    <row r="95" spans="1:10">
      <c r="A95" s="148">
        <v>41912</v>
      </c>
      <c r="B95" s="157" t="s">
        <v>150</v>
      </c>
      <c r="C95" s="157" t="s">
        <v>190</v>
      </c>
      <c r="D95" s="144">
        <v>1669523.88</v>
      </c>
      <c r="E95" s="157" t="s">
        <v>183</v>
      </c>
      <c r="F95" s="144">
        <v>1631040.78</v>
      </c>
      <c r="G95" s="144">
        <v>54870.400000000001</v>
      </c>
      <c r="H95" s="144">
        <v>1114.74</v>
      </c>
      <c r="I95" s="144">
        <v>-638.16</v>
      </c>
      <c r="J95" s="144">
        <v>-16863.88</v>
      </c>
    </row>
    <row r="96" spans="1:10">
      <c r="A96" s="148">
        <v>41943</v>
      </c>
      <c r="B96" s="157" t="s">
        <v>150</v>
      </c>
      <c r="C96" s="157" t="s">
        <v>190</v>
      </c>
      <c r="D96" s="144">
        <v>1697831.03</v>
      </c>
      <c r="E96" s="157" t="s">
        <v>183</v>
      </c>
      <c r="F96" s="144">
        <v>1701706.05</v>
      </c>
      <c r="G96" s="144">
        <v>13175.43</v>
      </c>
      <c r="H96" s="144">
        <v>959.78</v>
      </c>
      <c r="I96" s="144">
        <v>-860.42</v>
      </c>
      <c r="J96" s="144">
        <v>-17149.810000000001</v>
      </c>
    </row>
    <row r="97" spans="1:10">
      <c r="A97" s="148">
        <v>41973</v>
      </c>
      <c r="B97" s="157" t="s">
        <v>150</v>
      </c>
      <c r="C97" s="157" t="s">
        <v>190</v>
      </c>
      <c r="D97" s="144">
        <v>1636393.05</v>
      </c>
      <c r="E97" s="157" t="s">
        <v>183</v>
      </c>
      <c r="F97" s="144">
        <v>1646165.88</v>
      </c>
      <c r="G97" s="144">
        <v>14178.27</v>
      </c>
      <c r="H97" s="144">
        <v>-7421.89</v>
      </c>
      <c r="I97" s="144">
        <v>0</v>
      </c>
      <c r="J97" s="144">
        <v>-16529.21</v>
      </c>
    </row>
    <row r="98" spans="1:10">
      <c r="A98" s="148">
        <v>42004</v>
      </c>
      <c r="B98" s="157" t="s">
        <v>150</v>
      </c>
      <c r="C98" s="157" t="s">
        <v>190</v>
      </c>
      <c r="D98" s="144">
        <v>1822434.17</v>
      </c>
      <c r="E98" s="157" t="s">
        <v>183</v>
      </c>
      <c r="F98" s="144">
        <v>1803343.25</v>
      </c>
      <c r="G98" s="144">
        <v>35468.29</v>
      </c>
      <c r="H98" s="144">
        <v>2422.64</v>
      </c>
      <c r="I98" s="144">
        <v>-391.58</v>
      </c>
      <c r="J98" s="144">
        <v>-18408.43</v>
      </c>
    </row>
    <row r="99" spans="1:10">
      <c r="A99" s="148">
        <v>42035</v>
      </c>
      <c r="B99" s="157" t="s">
        <v>150</v>
      </c>
      <c r="C99" s="157" t="s">
        <v>190</v>
      </c>
      <c r="D99" s="144">
        <v>2116190.83</v>
      </c>
      <c r="E99" s="157" t="s">
        <v>183</v>
      </c>
      <c r="F99" s="144">
        <v>2100839.9700000002</v>
      </c>
      <c r="G99" s="144">
        <v>43242.09</v>
      </c>
      <c r="H99" s="144">
        <v>-4746.59</v>
      </c>
      <c r="I99" s="144">
        <v>-1768.97</v>
      </c>
      <c r="J99" s="144">
        <v>-21375.67</v>
      </c>
    </row>
    <row r="100" spans="1:10">
      <c r="A100" s="148">
        <v>42063</v>
      </c>
      <c r="B100" s="157" t="s">
        <v>150</v>
      </c>
      <c r="C100" s="157" t="s">
        <v>190</v>
      </c>
      <c r="D100" s="144">
        <v>1598926.55</v>
      </c>
      <c r="E100" s="157" t="s">
        <v>183</v>
      </c>
      <c r="F100" s="144">
        <v>1541313.82</v>
      </c>
      <c r="G100" s="144">
        <v>73944.88</v>
      </c>
      <c r="H100" s="144">
        <v>497.66</v>
      </c>
      <c r="I100" s="144">
        <v>-679.03</v>
      </c>
      <c r="J100" s="144">
        <v>-16150.78</v>
      </c>
    </row>
    <row r="101" spans="1:10">
      <c r="A101" s="148">
        <v>42094</v>
      </c>
      <c r="B101" s="157" t="s">
        <v>150</v>
      </c>
      <c r="C101" s="157" t="s">
        <v>190</v>
      </c>
      <c r="D101" s="144">
        <v>1578694.72</v>
      </c>
      <c r="E101" s="157" t="s">
        <v>183</v>
      </c>
      <c r="F101" s="144">
        <v>1581809.26</v>
      </c>
      <c r="G101" s="144">
        <v>14224.99</v>
      </c>
      <c r="H101" s="144">
        <v>-865.57</v>
      </c>
      <c r="I101" s="144">
        <v>-527.54999999999995</v>
      </c>
      <c r="J101" s="144">
        <v>-15946.41</v>
      </c>
    </row>
    <row r="102" spans="1:10">
      <c r="A102" s="148">
        <v>42124</v>
      </c>
      <c r="B102" s="157" t="s">
        <v>150</v>
      </c>
      <c r="C102" s="157" t="s">
        <v>190</v>
      </c>
      <c r="D102" s="144">
        <v>1652711.89</v>
      </c>
      <c r="E102" s="157" t="s">
        <v>183</v>
      </c>
      <c r="F102" s="144">
        <v>1643355.4</v>
      </c>
      <c r="G102" s="144">
        <v>39701.120000000003</v>
      </c>
      <c r="H102" s="144">
        <v>-12424.77</v>
      </c>
      <c r="I102" s="144">
        <v>-1225.81</v>
      </c>
      <c r="J102" s="144">
        <v>-16694.05</v>
      </c>
    </row>
    <row r="103" spans="1:10">
      <c r="A103" s="148">
        <v>42155</v>
      </c>
      <c r="B103" s="157" t="s">
        <v>150</v>
      </c>
      <c r="C103" s="157" t="s">
        <v>190</v>
      </c>
      <c r="D103" s="144">
        <v>1706269.41</v>
      </c>
      <c r="E103" s="157" t="s">
        <v>183</v>
      </c>
      <c r="F103" s="144">
        <v>1721254.07</v>
      </c>
      <c r="G103" s="144">
        <v>8847.82</v>
      </c>
      <c r="H103" s="144">
        <v>-6303.4</v>
      </c>
      <c r="I103" s="144">
        <v>-294.02999999999997</v>
      </c>
      <c r="J103" s="144">
        <v>-17235.05</v>
      </c>
    </row>
    <row r="104" spans="1:10">
      <c r="A104" s="148">
        <v>42185</v>
      </c>
      <c r="B104" s="157" t="s">
        <v>150</v>
      </c>
      <c r="C104" s="157" t="s">
        <v>190</v>
      </c>
      <c r="D104" s="144">
        <v>1664129.76</v>
      </c>
      <c r="E104" s="157" t="s">
        <v>183</v>
      </c>
      <c r="F104" s="144">
        <v>1695483.69</v>
      </c>
      <c r="G104" s="144">
        <v>16539.96</v>
      </c>
      <c r="H104" s="144">
        <v>-30765.64</v>
      </c>
      <c r="I104" s="144">
        <v>-318.86</v>
      </c>
      <c r="J104" s="144">
        <v>-16809.39</v>
      </c>
    </row>
    <row r="105" spans="1:10">
      <c r="A105" s="148">
        <v>42216</v>
      </c>
      <c r="B105" s="157" t="s">
        <v>150</v>
      </c>
      <c r="C105" s="157" t="s">
        <v>190</v>
      </c>
      <c r="D105" s="144">
        <v>1900574.84</v>
      </c>
      <c r="E105" s="157" t="s">
        <v>183</v>
      </c>
      <c r="F105" s="144">
        <v>1894112.82</v>
      </c>
      <c r="G105" s="144">
        <v>17314.48</v>
      </c>
      <c r="H105" s="144">
        <v>9683.69</v>
      </c>
      <c r="I105" s="144">
        <v>-1338.42</v>
      </c>
      <c r="J105" s="144">
        <v>-19197.73</v>
      </c>
    </row>
    <row r="106" spans="1:10">
      <c r="A106" s="148">
        <v>42247</v>
      </c>
      <c r="B106" s="157" t="s">
        <v>150</v>
      </c>
      <c r="C106" s="157" t="s">
        <v>190</v>
      </c>
      <c r="D106" s="144">
        <v>1742381.02</v>
      </c>
      <c r="E106" s="157" t="s">
        <v>183</v>
      </c>
      <c r="F106" s="144">
        <v>1748875.96</v>
      </c>
      <c r="G106" s="144">
        <v>9079.84</v>
      </c>
      <c r="H106" s="144">
        <v>2259.9</v>
      </c>
      <c r="I106" s="144">
        <v>-234.87</v>
      </c>
      <c r="J106" s="144">
        <v>-17599.810000000001</v>
      </c>
    </row>
    <row r="107" spans="1:10">
      <c r="A107" s="148">
        <v>42277</v>
      </c>
      <c r="B107" s="157" t="s">
        <v>150</v>
      </c>
      <c r="C107" s="157" t="s">
        <v>190</v>
      </c>
      <c r="D107" s="144">
        <v>1693979.37</v>
      </c>
      <c r="E107" s="157" t="s">
        <v>183</v>
      </c>
      <c r="F107" s="144">
        <v>1685950.01</v>
      </c>
      <c r="G107" s="144">
        <v>17740.78</v>
      </c>
      <c r="H107" s="144">
        <v>7710.48</v>
      </c>
      <c r="I107" s="144">
        <v>-310.99</v>
      </c>
      <c r="J107" s="144">
        <v>-17110.91</v>
      </c>
    </row>
    <row r="108" spans="1:10">
      <c r="A108" s="148">
        <v>42308</v>
      </c>
      <c r="B108" s="157" t="s">
        <v>150</v>
      </c>
      <c r="C108" s="157" t="s">
        <v>190</v>
      </c>
      <c r="D108" s="144">
        <v>1662632.5</v>
      </c>
      <c r="E108" s="157" t="s">
        <v>183</v>
      </c>
      <c r="F108" s="144">
        <v>1667009.38</v>
      </c>
      <c r="G108" s="144">
        <v>11187.63</v>
      </c>
      <c r="H108" s="144">
        <v>1624.31</v>
      </c>
      <c r="I108" s="144">
        <v>-394.55</v>
      </c>
      <c r="J108" s="144">
        <v>-16794.27</v>
      </c>
    </row>
    <row r="109" spans="1:10">
      <c r="A109" s="148">
        <v>42338</v>
      </c>
      <c r="B109" s="157" t="s">
        <v>150</v>
      </c>
      <c r="C109" s="157" t="s">
        <v>190</v>
      </c>
      <c r="D109" s="144">
        <v>1606654.14</v>
      </c>
      <c r="E109" s="157" t="s">
        <v>183</v>
      </c>
      <c r="F109" s="144">
        <v>1611176.62</v>
      </c>
      <c r="G109" s="144">
        <v>17486.54</v>
      </c>
      <c r="H109" s="144">
        <v>-5621.68</v>
      </c>
      <c r="I109" s="144">
        <v>-158.51</v>
      </c>
      <c r="J109" s="144">
        <v>-16228.83</v>
      </c>
    </row>
    <row r="110" spans="1:10">
      <c r="A110" s="148">
        <v>42369</v>
      </c>
      <c r="B110" s="157" t="s">
        <v>150</v>
      </c>
      <c r="C110" s="157" t="s">
        <v>190</v>
      </c>
      <c r="D110" s="144">
        <v>1677421.78</v>
      </c>
      <c r="E110" s="157" t="s">
        <v>183</v>
      </c>
      <c r="F110" s="144">
        <v>1685465.3</v>
      </c>
      <c r="G110" s="144">
        <v>8835.99</v>
      </c>
      <c r="H110" s="144">
        <v>64.150000000000006</v>
      </c>
      <c r="I110" s="144">
        <v>0</v>
      </c>
      <c r="J110" s="144">
        <v>-16943.66</v>
      </c>
    </row>
    <row r="111" spans="1:10">
      <c r="A111" s="148">
        <v>42400</v>
      </c>
      <c r="B111" s="157" t="s">
        <v>150</v>
      </c>
      <c r="C111" s="157" t="s">
        <v>190</v>
      </c>
      <c r="D111" s="144">
        <v>2044474.3</v>
      </c>
      <c r="E111" s="157" t="s">
        <v>183</v>
      </c>
      <c r="F111" s="144">
        <v>2039742.2</v>
      </c>
      <c r="G111" s="144">
        <v>15181.04</v>
      </c>
      <c r="H111" s="144">
        <v>12430.24</v>
      </c>
      <c r="I111" s="144">
        <v>-2227.9299999999998</v>
      </c>
      <c r="J111" s="144">
        <v>-20651.25</v>
      </c>
    </row>
    <row r="112" spans="1:10">
      <c r="A112" s="148">
        <v>42429</v>
      </c>
      <c r="B112" s="157" t="s">
        <v>150</v>
      </c>
      <c r="C112" s="157" t="s">
        <v>190</v>
      </c>
      <c r="D112" s="144">
        <v>1524185.98</v>
      </c>
      <c r="E112" s="157" t="s">
        <v>183</v>
      </c>
      <c r="F112" s="144">
        <v>1526245.13</v>
      </c>
      <c r="G112" s="144">
        <v>13373.54</v>
      </c>
      <c r="H112" s="144">
        <v>313.49</v>
      </c>
      <c r="I112" s="144">
        <v>-350.37</v>
      </c>
      <c r="J112" s="144">
        <v>-15395.81</v>
      </c>
    </row>
    <row r="113" spans="1:10">
      <c r="A113" s="148">
        <v>42460</v>
      </c>
      <c r="B113" s="157" t="s">
        <v>150</v>
      </c>
      <c r="C113" s="157" t="s">
        <v>190</v>
      </c>
      <c r="D113" s="144">
        <v>1568209.9</v>
      </c>
      <c r="E113" s="157" t="s">
        <v>183</v>
      </c>
      <c r="F113" s="144">
        <v>1543883.05</v>
      </c>
      <c r="G113" s="144">
        <v>36754.400000000001</v>
      </c>
      <c r="H113" s="144">
        <v>3554.26</v>
      </c>
      <c r="I113" s="144">
        <v>-141.31</v>
      </c>
      <c r="J113" s="144">
        <v>-15840.5</v>
      </c>
    </row>
    <row r="114" spans="1:10">
      <c r="A114" s="148">
        <v>42490</v>
      </c>
      <c r="B114" s="157" t="s">
        <v>150</v>
      </c>
      <c r="C114" s="157" t="s">
        <v>190</v>
      </c>
      <c r="D114" s="144">
        <v>1776232.66</v>
      </c>
      <c r="E114" s="157" t="s">
        <v>183</v>
      </c>
      <c r="F114" s="144">
        <v>1760355.07</v>
      </c>
      <c r="G114" s="144">
        <v>14110.28</v>
      </c>
      <c r="H114" s="144">
        <v>19855.75</v>
      </c>
      <c r="I114" s="144">
        <v>-146.69</v>
      </c>
      <c r="J114" s="144">
        <v>-17941.75</v>
      </c>
    </row>
    <row r="115" spans="1:10">
      <c r="A115" s="148">
        <v>42521</v>
      </c>
      <c r="B115" s="157" t="s">
        <v>150</v>
      </c>
      <c r="C115" s="157" t="s">
        <v>190</v>
      </c>
      <c r="D115" s="144">
        <v>1660549.35</v>
      </c>
      <c r="E115" s="157" t="s">
        <v>183</v>
      </c>
      <c r="F115" s="144">
        <v>1664944.91</v>
      </c>
      <c r="G115" s="144">
        <v>11660.33</v>
      </c>
      <c r="H115" s="144">
        <v>1035.06</v>
      </c>
      <c r="I115" s="144">
        <v>-317.73</v>
      </c>
      <c r="J115" s="144">
        <v>-16773.22</v>
      </c>
    </row>
    <row r="116" spans="1:10">
      <c r="A116" s="148">
        <v>42551</v>
      </c>
      <c r="B116" s="157" t="s">
        <v>150</v>
      </c>
      <c r="C116" s="157" t="s">
        <v>190</v>
      </c>
      <c r="D116" s="144">
        <v>1706328.71</v>
      </c>
      <c r="E116" s="157" t="s">
        <v>183</v>
      </c>
      <c r="F116" s="144">
        <v>1705950.89</v>
      </c>
      <c r="G116" s="144">
        <v>10683.69</v>
      </c>
      <c r="H116" s="144">
        <v>7120.69</v>
      </c>
      <c r="I116" s="144">
        <v>-190.92</v>
      </c>
      <c r="J116" s="144">
        <v>-17235.64</v>
      </c>
    </row>
    <row r="117" spans="1:10">
      <c r="A117" s="148">
        <v>42582</v>
      </c>
      <c r="B117" s="157" t="s">
        <v>150</v>
      </c>
      <c r="C117" s="157" t="s">
        <v>190</v>
      </c>
      <c r="D117" s="144">
        <v>1854406.49</v>
      </c>
      <c r="E117" s="157" t="s">
        <v>183</v>
      </c>
      <c r="F117" s="144">
        <v>1862737.12</v>
      </c>
      <c r="G117" s="144">
        <v>9452.14</v>
      </c>
      <c r="H117" s="144">
        <v>1236.45</v>
      </c>
      <c r="I117" s="144">
        <v>-287.85000000000002</v>
      </c>
      <c r="J117" s="144">
        <v>-18731.37</v>
      </c>
    </row>
    <row r="118" spans="1:10">
      <c r="A118" s="148">
        <v>42613</v>
      </c>
      <c r="B118" s="157" t="s">
        <v>150</v>
      </c>
      <c r="C118" s="157" t="s">
        <v>190</v>
      </c>
      <c r="D118" s="144">
        <v>1767375.32</v>
      </c>
      <c r="E118" s="157" t="s">
        <v>183</v>
      </c>
      <c r="F118" s="144">
        <v>1739904.9</v>
      </c>
      <c r="G118" s="144">
        <v>39623.5</v>
      </c>
      <c r="H118" s="144">
        <v>6097.91</v>
      </c>
      <c r="I118" s="144">
        <v>-398.71</v>
      </c>
      <c r="J118" s="144">
        <v>-17852.28</v>
      </c>
    </row>
    <row r="119" spans="1:10">
      <c r="A119" s="148">
        <v>42643</v>
      </c>
      <c r="B119" s="157" t="s">
        <v>150</v>
      </c>
      <c r="C119" s="157" t="s">
        <v>190</v>
      </c>
      <c r="D119" s="144">
        <v>1703204.54</v>
      </c>
      <c r="E119" s="157" t="s">
        <v>183</v>
      </c>
      <c r="F119" s="144">
        <v>1707924.74</v>
      </c>
      <c r="G119" s="144">
        <v>13149.23</v>
      </c>
      <c r="H119" s="144">
        <v>-277.76</v>
      </c>
      <c r="I119" s="144">
        <v>-387.58</v>
      </c>
      <c r="J119" s="144">
        <v>-17204.09</v>
      </c>
    </row>
    <row r="120" spans="1:10">
      <c r="A120" s="148">
        <v>42674</v>
      </c>
      <c r="B120" s="157" t="s">
        <v>150</v>
      </c>
      <c r="C120" s="157" t="s">
        <v>190</v>
      </c>
      <c r="D120" s="144">
        <v>1732252.15</v>
      </c>
      <c r="E120" s="157" t="s">
        <v>183</v>
      </c>
      <c r="F120" s="144">
        <v>1740811.36</v>
      </c>
      <c r="G120" s="144">
        <v>6877.85</v>
      </c>
      <c r="H120" s="144">
        <v>2657.81</v>
      </c>
      <c r="I120" s="144">
        <v>-597.37</v>
      </c>
      <c r="J120" s="144">
        <v>-17497.5</v>
      </c>
    </row>
    <row r="121" spans="1:10">
      <c r="A121" s="148">
        <v>42704</v>
      </c>
      <c r="B121" s="157" t="s">
        <v>150</v>
      </c>
      <c r="C121" s="157" t="s">
        <v>190</v>
      </c>
      <c r="D121" s="144">
        <v>1746042.51</v>
      </c>
      <c r="E121" s="157" t="s">
        <v>183</v>
      </c>
      <c r="F121" s="144">
        <v>1747282.59</v>
      </c>
      <c r="G121" s="144">
        <v>11449.54</v>
      </c>
      <c r="H121" s="144">
        <v>7371.53</v>
      </c>
      <c r="I121" s="144">
        <v>-2424.36</v>
      </c>
      <c r="J121" s="144">
        <v>-17636.79</v>
      </c>
    </row>
    <row r="122" spans="1:10">
      <c r="A122" s="148">
        <v>42735</v>
      </c>
      <c r="B122" s="157" t="s">
        <v>150</v>
      </c>
      <c r="C122" s="157" t="s">
        <v>190</v>
      </c>
      <c r="D122" s="144">
        <v>1722072.24</v>
      </c>
      <c r="E122" s="157" t="s">
        <v>183</v>
      </c>
      <c r="F122" s="144">
        <v>1725072.49</v>
      </c>
      <c r="G122" s="144">
        <v>9660.43</v>
      </c>
      <c r="H122" s="144">
        <v>4928.74</v>
      </c>
      <c r="I122" s="144">
        <v>-194.75</v>
      </c>
      <c r="J122" s="144">
        <v>-17394.669999999998</v>
      </c>
    </row>
    <row r="123" spans="1:10">
      <c r="A123" s="148">
        <v>42766</v>
      </c>
      <c r="B123" s="157" t="s">
        <v>150</v>
      </c>
      <c r="C123" s="157" t="s">
        <v>190</v>
      </c>
      <c r="D123" s="144">
        <v>2153030.87</v>
      </c>
      <c r="E123" s="157" t="s">
        <v>183</v>
      </c>
      <c r="F123" s="144">
        <v>2167178.2200000002</v>
      </c>
      <c r="G123" s="144">
        <v>10123.040000000001</v>
      </c>
      <c r="H123" s="144">
        <v>3419.54</v>
      </c>
      <c r="I123" s="144">
        <v>-5942.15</v>
      </c>
      <c r="J123" s="144">
        <v>-21747.78</v>
      </c>
    </row>
    <row r="124" spans="1:10">
      <c r="A124" s="148">
        <v>42794</v>
      </c>
      <c r="B124" s="157" t="s">
        <v>150</v>
      </c>
      <c r="C124" s="157" t="s">
        <v>190</v>
      </c>
      <c r="D124" s="144">
        <v>1573828.84</v>
      </c>
      <c r="E124" s="157" t="s">
        <v>183</v>
      </c>
      <c r="F124" s="144">
        <v>1584993.4</v>
      </c>
      <c r="G124" s="144">
        <v>9686.14</v>
      </c>
      <c r="H124" s="144">
        <v>1796.95</v>
      </c>
      <c r="I124" s="144">
        <v>-6750.39</v>
      </c>
      <c r="J124" s="144">
        <v>-15897.26</v>
      </c>
    </row>
    <row r="125" spans="1:10">
      <c r="A125" s="148">
        <v>42825</v>
      </c>
      <c r="B125" s="157" t="s">
        <v>150</v>
      </c>
      <c r="C125" s="157" t="s">
        <v>190</v>
      </c>
      <c r="D125" s="144">
        <v>1586542.15</v>
      </c>
      <c r="E125" s="157" t="s">
        <v>183</v>
      </c>
      <c r="F125" s="144">
        <v>1594495.49</v>
      </c>
      <c r="G125" s="144">
        <v>9367.82</v>
      </c>
      <c r="H125" s="144">
        <v>-768.44</v>
      </c>
      <c r="I125" s="144">
        <v>-527.04</v>
      </c>
      <c r="J125" s="144">
        <v>-16025.68</v>
      </c>
    </row>
    <row r="126" spans="1:10">
      <c r="A126" s="148">
        <v>42855</v>
      </c>
      <c r="B126" s="157" t="s">
        <v>150</v>
      </c>
      <c r="C126" s="157" t="s">
        <v>190</v>
      </c>
      <c r="D126" s="144">
        <v>1798778.11</v>
      </c>
      <c r="E126" s="157" t="s">
        <v>183</v>
      </c>
      <c r="F126" s="144">
        <v>1796932.94</v>
      </c>
      <c r="G126" s="144">
        <v>20131.310000000001</v>
      </c>
      <c r="H126" s="144">
        <v>5.1100000000000003</v>
      </c>
      <c r="I126" s="144">
        <v>-121.78</v>
      </c>
      <c r="J126" s="144">
        <v>-18169.47</v>
      </c>
    </row>
    <row r="127" spans="1:10">
      <c r="A127" s="148">
        <v>42886</v>
      </c>
      <c r="B127" s="157" t="s">
        <v>150</v>
      </c>
      <c r="C127" s="157" t="s">
        <v>190</v>
      </c>
      <c r="D127" s="144">
        <v>1727073.6</v>
      </c>
      <c r="E127" s="157" t="s">
        <v>183</v>
      </c>
      <c r="F127" s="144">
        <v>1735483.53</v>
      </c>
      <c r="G127" s="144">
        <v>9254.07</v>
      </c>
      <c r="H127" s="144">
        <v>339.54</v>
      </c>
      <c r="I127" s="144">
        <v>-558.36</v>
      </c>
      <c r="J127" s="144">
        <v>-17445.18</v>
      </c>
    </row>
    <row r="128" spans="1:10">
      <c r="A128" s="148">
        <v>42916</v>
      </c>
      <c r="B128" s="157" t="s">
        <v>150</v>
      </c>
      <c r="C128" s="157" t="s">
        <v>190</v>
      </c>
      <c r="D128" s="144">
        <v>1821911.82</v>
      </c>
      <c r="E128" s="157" t="s">
        <v>183</v>
      </c>
      <c r="F128" s="144">
        <v>1831547.34</v>
      </c>
      <c r="G128" s="144">
        <v>7523.36</v>
      </c>
      <c r="H128" s="144">
        <v>1244.28</v>
      </c>
      <c r="I128" s="144">
        <v>0</v>
      </c>
      <c r="J128" s="144">
        <v>18403.16</v>
      </c>
    </row>
    <row r="129" spans="1:10">
      <c r="A129" s="148">
        <v>42947</v>
      </c>
      <c r="B129" s="157" t="s">
        <v>150</v>
      </c>
      <c r="C129" s="157" t="s">
        <v>190</v>
      </c>
      <c r="D129" s="144">
        <v>1821999.13</v>
      </c>
      <c r="E129" s="157" t="s">
        <v>183</v>
      </c>
      <c r="F129" s="144">
        <v>1831347.56</v>
      </c>
      <c r="G129" s="144">
        <v>9152.5300000000007</v>
      </c>
      <c r="H129" s="144">
        <v>435.07</v>
      </c>
      <c r="I129" s="144">
        <v>-532</v>
      </c>
      <c r="J129" s="144">
        <v>18404.03</v>
      </c>
    </row>
    <row r="130" spans="1:10">
      <c r="A130" s="148">
        <v>42978</v>
      </c>
      <c r="B130" s="157" t="s">
        <v>150</v>
      </c>
      <c r="C130" s="157" t="s">
        <v>190</v>
      </c>
      <c r="D130" s="144">
        <v>1888412.47</v>
      </c>
      <c r="E130" s="157" t="s">
        <v>183</v>
      </c>
      <c r="F130" s="144">
        <v>1874303.17</v>
      </c>
      <c r="G130" s="144">
        <v>30783.29</v>
      </c>
      <c r="H130" s="144">
        <v>2910.76</v>
      </c>
      <c r="I130" s="144">
        <v>-509.88</v>
      </c>
      <c r="J130" s="144">
        <v>19074.87</v>
      </c>
    </row>
    <row r="131" spans="1:10">
      <c r="A131" s="148">
        <v>43008</v>
      </c>
      <c r="B131" s="157" t="s">
        <v>150</v>
      </c>
      <c r="C131" s="157" t="s">
        <v>190</v>
      </c>
      <c r="D131" s="144">
        <v>1788055.98</v>
      </c>
      <c r="E131" s="157" t="s">
        <v>183</v>
      </c>
      <c r="F131" s="144">
        <v>1799985.95</v>
      </c>
      <c r="G131" s="144">
        <v>7426.61</v>
      </c>
      <c r="H131" s="144">
        <v>-882.37</v>
      </c>
      <c r="I131" s="144">
        <v>-413.04</v>
      </c>
      <c r="J131" s="144">
        <v>18061.169999999998</v>
      </c>
    </row>
    <row r="132" spans="1:10">
      <c r="A132" s="148">
        <v>43039</v>
      </c>
      <c r="B132" s="157" t="s">
        <v>150</v>
      </c>
      <c r="C132" s="157" t="s">
        <v>190</v>
      </c>
      <c r="D132" s="144">
        <v>1867138.49</v>
      </c>
      <c r="E132" s="157" t="s">
        <v>183</v>
      </c>
      <c r="F132" s="144">
        <v>1868765.38</v>
      </c>
      <c r="G132" s="144">
        <v>11746.66</v>
      </c>
      <c r="H132" s="144">
        <v>5486.43</v>
      </c>
      <c r="I132" s="144">
        <v>0</v>
      </c>
      <c r="J132" s="144">
        <v>18859.98</v>
      </c>
    </row>
    <row r="133" spans="1:10">
      <c r="A133" s="148">
        <v>43069</v>
      </c>
      <c r="B133" s="157" t="s">
        <v>150</v>
      </c>
      <c r="C133" s="157" t="s">
        <v>190</v>
      </c>
      <c r="D133" s="144">
        <v>1725989.93</v>
      </c>
      <c r="E133" s="157" t="s">
        <v>183</v>
      </c>
      <c r="F133" s="144">
        <v>1702188.24</v>
      </c>
      <c r="G133" s="144">
        <v>41015.449999999997</v>
      </c>
      <c r="H133" s="144">
        <v>1617.32</v>
      </c>
      <c r="I133" s="144">
        <v>-1396.84</v>
      </c>
      <c r="J133" s="144">
        <v>17434.240000000002</v>
      </c>
    </row>
    <row r="134" spans="1:10">
      <c r="A134" s="148">
        <v>43100</v>
      </c>
      <c r="B134" s="157" t="s">
        <v>150</v>
      </c>
      <c r="C134" s="157" t="s">
        <v>190</v>
      </c>
      <c r="D134" s="144">
        <v>1812580.42</v>
      </c>
      <c r="E134" s="157" t="s">
        <v>183</v>
      </c>
      <c r="F134" s="144">
        <v>1774988.51</v>
      </c>
      <c r="G134" s="144">
        <v>54124.57</v>
      </c>
      <c r="H134" s="144">
        <v>1910.33</v>
      </c>
      <c r="I134" s="144">
        <v>-134.08000000000001</v>
      </c>
      <c r="J134" s="144">
        <v>18308.91</v>
      </c>
    </row>
    <row r="135" spans="1:10">
      <c r="A135" s="148">
        <v>43131</v>
      </c>
      <c r="B135" s="157" t="s">
        <v>150</v>
      </c>
      <c r="C135" s="157" t="s">
        <v>190</v>
      </c>
      <c r="D135" s="144">
        <v>2240879.87</v>
      </c>
      <c r="E135" s="157" t="s">
        <v>183</v>
      </c>
      <c r="F135" s="144">
        <v>2207228.66</v>
      </c>
      <c r="G135" s="144">
        <v>57153.57</v>
      </c>
      <c r="H135" s="144">
        <v>-362.79</v>
      </c>
      <c r="I135" s="144">
        <v>-504.41</v>
      </c>
      <c r="J135" s="144">
        <v>22635.16</v>
      </c>
    </row>
    <row r="136" spans="1:10">
      <c r="A136" s="148">
        <v>43159</v>
      </c>
      <c r="B136" s="157" t="s">
        <v>150</v>
      </c>
      <c r="C136" s="157" t="s">
        <v>190</v>
      </c>
      <c r="D136" s="144">
        <v>1735033.69</v>
      </c>
      <c r="E136" s="157" t="s">
        <v>183</v>
      </c>
      <c r="F136" s="144">
        <v>1725760.14</v>
      </c>
      <c r="G136" s="144">
        <v>21758.39</v>
      </c>
      <c r="H136" s="144">
        <v>5276.5</v>
      </c>
      <c r="I136" s="144">
        <v>-235.75</v>
      </c>
      <c r="J136" s="144">
        <v>17525.59</v>
      </c>
    </row>
    <row r="137" spans="1:10">
      <c r="A137" s="148">
        <v>43190</v>
      </c>
      <c r="B137" s="157" t="s">
        <v>150</v>
      </c>
      <c r="C137" s="157" t="s">
        <v>190</v>
      </c>
      <c r="D137" s="144">
        <v>1621656.89</v>
      </c>
      <c r="E137" s="157" t="s">
        <v>183</v>
      </c>
      <c r="F137" s="144">
        <v>1595525.61</v>
      </c>
      <c r="G137" s="144">
        <v>26589.27</v>
      </c>
      <c r="H137" s="144">
        <v>16076.67</v>
      </c>
      <c r="I137" s="144">
        <v>-154.29</v>
      </c>
      <c r="J137" s="144">
        <v>16380.37</v>
      </c>
    </row>
    <row r="138" spans="1:10">
      <c r="A138" s="148">
        <v>43220</v>
      </c>
      <c r="B138" s="157" t="s">
        <v>150</v>
      </c>
      <c r="C138" s="157" t="s">
        <v>190</v>
      </c>
      <c r="D138" s="144">
        <v>2089011.56</v>
      </c>
      <c r="E138" s="157" t="s">
        <v>183</v>
      </c>
      <c r="F138" s="144">
        <v>2082188.3</v>
      </c>
      <c r="G138" s="144">
        <v>25813.65</v>
      </c>
      <c r="H138" s="144">
        <v>2110.75</v>
      </c>
      <c r="I138" s="144">
        <v>0</v>
      </c>
      <c r="J138" s="144">
        <v>21101.14</v>
      </c>
    </row>
    <row r="139" spans="1:10">
      <c r="A139" s="148">
        <v>43251</v>
      </c>
      <c r="B139" s="157" t="s">
        <v>150</v>
      </c>
      <c r="C139" s="157" t="s">
        <v>190</v>
      </c>
      <c r="D139" s="144">
        <v>1816113.94</v>
      </c>
      <c r="E139" s="157" t="s">
        <v>183</v>
      </c>
      <c r="F139" s="144">
        <v>1811761.63</v>
      </c>
      <c r="G139" s="144">
        <v>21698.81</v>
      </c>
      <c r="H139" s="144">
        <v>998.09</v>
      </c>
      <c r="I139" s="144">
        <v>0</v>
      </c>
      <c r="J139" s="144">
        <v>18344.59</v>
      </c>
    </row>
    <row r="140" spans="1:10">
      <c r="A140" s="148">
        <v>43281</v>
      </c>
      <c r="B140" s="157" t="s">
        <v>150</v>
      </c>
      <c r="C140" s="157" t="s">
        <v>190</v>
      </c>
      <c r="D140" s="144">
        <v>1896434.86</v>
      </c>
      <c r="E140" s="157" t="s">
        <v>183</v>
      </c>
      <c r="F140" s="144">
        <v>1888598.15</v>
      </c>
      <c r="G140" s="144">
        <v>16148.33</v>
      </c>
      <c r="H140" s="144">
        <v>10931.52</v>
      </c>
      <c r="I140" s="144">
        <v>-87.23</v>
      </c>
      <c r="J140" s="144">
        <v>19155.91</v>
      </c>
    </row>
    <row r="141" spans="1:10">
      <c r="A141" s="148">
        <v>43312</v>
      </c>
      <c r="B141" s="157" t="s">
        <v>150</v>
      </c>
      <c r="C141" s="157" t="s">
        <v>190</v>
      </c>
      <c r="D141" s="144">
        <v>2058876.07</v>
      </c>
      <c r="E141" s="157" t="s">
        <v>183</v>
      </c>
      <c r="F141" s="144">
        <v>2049880.79</v>
      </c>
      <c r="G141" s="144">
        <v>16090.93</v>
      </c>
      <c r="H141" s="144">
        <v>13834.31</v>
      </c>
      <c r="I141" s="144">
        <v>-133.22</v>
      </c>
      <c r="J141" s="144">
        <v>20796.740000000002</v>
      </c>
    </row>
    <row r="142" spans="1:10">
      <c r="A142" s="148">
        <v>43343</v>
      </c>
      <c r="B142" s="157" t="s">
        <v>150</v>
      </c>
      <c r="C142" s="157" t="s">
        <v>190</v>
      </c>
      <c r="D142" s="144">
        <v>1975028.21</v>
      </c>
      <c r="E142" s="157" t="s">
        <v>183</v>
      </c>
      <c r="F142" s="144">
        <v>1956090.94</v>
      </c>
      <c r="G142" s="144">
        <v>35286.51</v>
      </c>
      <c r="H142" s="144">
        <v>4157.6499999999996</v>
      </c>
      <c r="I142" s="144">
        <v>-557.12</v>
      </c>
      <c r="J142" s="144">
        <v>19949.77</v>
      </c>
    </row>
    <row r="143" spans="1:10">
      <c r="A143" s="148">
        <v>43373</v>
      </c>
      <c r="B143" s="157" t="s">
        <v>150</v>
      </c>
      <c r="C143" s="157" t="s">
        <v>190</v>
      </c>
      <c r="D143" s="144">
        <v>1956748.95</v>
      </c>
      <c r="E143" s="157" t="s">
        <v>183</v>
      </c>
      <c r="F143" s="144">
        <v>1967603.4</v>
      </c>
      <c r="G143" s="144">
        <v>9515.7800000000007</v>
      </c>
      <c r="H143" s="144">
        <v>-503.69</v>
      </c>
      <c r="I143" s="144">
        <v>-101.4</v>
      </c>
      <c r="J143" s="144">
        <v>19765.14</v>
      </c>
    </row>
    <row r="144" spans="1:10">
      <c r="A144" s="148">
        <v>43404</v>
      </c>
      <c r="B144" s="157" t="s">
        <v>150</v>
      </c>
      <c r="C144" s="157" t="s">
        <v>190</v>
      </c>
      <c r="D144" s="144">
        <v>1919999.9</v>
      </c>
      <c r="E144" s="157" t="s">
        <v>183</v>
      </c>
      <c r="F144" s="144">
        <v>1927664.92</v>
      </c>
      <c r="G144" s="144">
        <v>8802.7800000000007</v>
      </c>
      <c r="H144" s="144">
        <v>3022.54</v>
      </c>
      <c r="I144" s="144">
        <v>-96.41</v>
      </c>
      <c r="J144" s="144">
        <v>19393.93</v>
      </c>
    </row>
    <row r="145" spans="1:10">
      <c r="A145" s="148">
        <v>43434</v>
      </c>
      <c r="B145" s="157" t="s">
        <v>150</v>
      </c>
      <c r="C145" s="157" t="s">
        <v>190</v>
      </c>
      <c r="D145" s="144">
        <v>2062994.71</v>
      </c>
      <c r="E145" s="157" t="s">
        <v>183</v>
      </c>
      <c r="F145" s="144">
        <v>2061075.1</v>
      </c>
      <c r="G145" s="144">
        <v>15202.24</v>
      </c>
      <c r="H145" s="144">
        <v>7958.56</v>
      </c>
      <c r="I145" s="144">
        <v>-402.85</v>
      </c>
      <c r="J145" s="144">
        <v>20838.34</v>
      </c>
    </row>
    <row r="146" spans="1:10">
      <c r="A146" s="148">
        <v>43465</v>
      </c>
      <c r="B146" s="157" t="s">
        <v>150</v>
      </c>
      <c r="C146" s="157" t="s">
        <v>190</v>
      </c>
      <c r="D146" s="144">
        <v>1906697.18</v>
      </c>
      <c r="E146" s="157" t="s">
        <v>183</v>
      </c>
      <c r="F146" s="144">
        <v>1926262.46</v>
      </c>
      <c r="G146" s="144">
        <v>9671.1200000000008</v>
      </c>
      <c r="H146" s="144">
        <v>-9755.2999999999993</v>
      </c>
      <c r="I146" s="144">
        <v>-221.54</v>
      </c>
      <c r="J146" s="144">
        <v>19259.560000000001</v>
      </c>
    </row>
    <row r="147" spans="1:10">
      <c r="A147" s="148">
        <v>43496</v>
      </c>
      <c r="B147" s="157" t="s">
        <v>150</v>
      </c>
      <c r="C147" s="157" t="s">
        <v>190</v>
      </c>
      <c r="D147" s="144">
        <v>2384739.2999999998</v>
      </c>
      <c r="E147" s="157" t="s">
        <v>183</v>
      </c>
      <c r="F147" s="144">
        <v>2394690.7799999998</v>
      </c>
      <c r="G147" s="144">
        <v>12994.11</v>
      </c>
      <c r="H147" s="144">
        <v>1911.06</v>
      </c>
      <c r="I147" s="144">
        <v>-768.37</v>
      </c>
      <c r="J147" s="144">
        <v>24088.28</v>
      </c>
    </row>
    <row r="148" spans="1:10">
      <c r="A148" s="148">
        <v>43524</v>
      </c>
      <c r="B148" s="157" t="s">
        <v>150</v>
      </c>
      <c r="C148" s="157" t="s">
        <v>190</v>
      </c>
      <c r="D148" s="144">
        <v>1831497.07</v>
      </c>
      <c r="E148" s="157" t="s">
        <v>183</v>
      </c>
      <c r="F148" s="144">
        <v>1865999.38</v>
      </c>
      <c r="G148" s="144">
        <v>13784.85</v>
      </c>
      <c r="H148" s="144">
        <v>-27885.98</v>
      </c>
      <c r="I148" s="144">
        <v>-1901.21</v>
      </c>
      <c r="J148" s="144">
        <v>18499.97</v>
      </c>
    </row>
    <row r="149" spans="1:10">
      <c r="A149" s="148">
        <v>43555</v>
      </c>
      <c r="B149" s="157" t="s">
        <v>150</v>
      </c>
      <c r="C149" s="157" t="s">
        <v>190</v>
      </c>
      <c r="D149" s="144">
        <v>1807462.82</v>
      </c>
      <c r="E149" s="157" t="s">
        <v>183</v>
      </c>
      <c r="F149" s="144">
        <v>1799965.03</v>
      </c>
      <c r="G149" s="144">
        <v>19906.45</v>
      </c>
      <c r="H149" s="144">
        <v>5937.44</v>
      </c>
      <c r="I149" s="144">
        <v>-88.9</v>
      </c>
      <c r="J149" s="144">
        <v>18257.2</v>
      </c>
    </row>
    <row r="150" spans="1:10">
      <c r="A150" s="148">
        <v>43585</v>
      </c>
      <c r="B150" s="157" t="s">
        <v>150</v>
      </c>
      <c r="C150" s="157" t="s">
        <v>190</v>
      </c>
      <c r="D150" s="144">
        <v>2166026.8199999998</v>
      </c>
      <c r="E150" s="157" t="s">
        <v>183</v>
      </c>
      <c r="F150" s="144">
        <v>2165541.44</v>
      </c>
      <c r="G150" s="144">
        <v>18882.93</v>
      </c>
      <c r="H150" s="144">
        <v>4554.83</v>
      </c>
      <c r="I150" s="144">
        <v>-1073.32</v>
      </c>
      <c r="J150" s="144">
        <v>21879.06</v>
      </c>
    </row>
    <row r="151" spans="1:10">
      <c r="A151" s="148">
        <v>43616</v>
      </c>
      <c r="B151" s="157" t="s">
        <v>150</v>
      </c>
      <c r="C151" s="157" t="s">
        <v>190</v>
      </c>
      <c r="D151" s="144">
        <v>2116621.21</v>
      </c>
      <c r="E151" s="157" t="s">
        <v>183</v>
      </c>
      <c r="F151" s="144">
        <v>2126264.71</v>
      </c>
      <c r="G151" s="144">
        <v>10769.54</v>
      </c>
      <c r="H151" s="144">
        <v>1053.8399999999999</v>
      </c>
      <c r="I151" s="144">
        <v>-86.86</v>
      </c>
      <c r="J151" s="144">
        <v>21380.02</v>
      </c>
    </row>
    <row r="152" spans="1:10">
      <c r="A152" s="148">
        <v>43646</v>
      </c>
      <c r="B152" s="157" t="s">
        <v>150</v>
      </c>
      <c r="C152" s="157" t="s">
        <v>190</v>
      </c>
      <c r="D152" s="144">
        <v>2133174.39</v>
      </c>
      <c r="E152" s="157" t="s">
        <v>183</v>
      </c>
      <c r="F152" s="144">
        <v>2142551.23</v>
      </c>
      <c r="G152" s="144">
        <v>31838.47</v>
      </c>
      <c r="H152" s="144">
        <v>-19668.099999999999</v>
      </c>
      <c r="I152" s="144">
        <v>0</v>
      </c>
      <c r="J152" s="144">
        <v>21547.21</v>
      </c>
    </row>
    <row r="153" spans="1:10">
      <c r="A153" s="148">
        <v>43677</v>
      </c>
      <c r="B153" s="157" t="s">
        <v>150</v>
      </c>
      <c r="C153" s="157" t="s">
        <v>190</v>
      </c>
      <c r="D153" s="144">
        <v>2091466.77</v>
      </c>
      <c r="E153" s="157" t="s">
        <v>183</v>
      </c>
      <c r="F153" s="144">
        <v>2094516.73</v>
      </c>
      <c r="G153" s="144">
        <v>17059.32</v>
      </c>
      <c r="H153" s="144">
        <v>1016.65</v>
      </c>
      <c r="I153" s="144">
        <v>0</v>
      </c>
      <c r="J153" s="144">
        <v>21125.93</v>
      </c>
    </row>
    <row r="154" spans="1:10">
      <c r="A154" s="148">
        <v>43708</v>
      </c>
      <c r="B154" s="157" t="s">
        <v>150</v>
      </c>
      <c r="C154" s="157" t="s">
        <v>190</v>
      </c>
      <c r="D154" s="144">
        <v>2214156.21</v>
      </c>
      <c r="E154" s="157" t="s">
        <v>183</v>
      </c>
      <c r="F154" s="144">
        <v>2225848.0099999998</v>
      </c>
      <c r="G154" s="144">
        <v>10902.44</v>
      </c>
      <c r="H154" s="144">
        <v>185.48</v>
      </c>
      <c r="I154" s="144">
        <v>-414.5</v>
      </c>
      <c r="J154" s="144">
        <v>22365.22</v>
      </c>
    </row>
    <row r="155" spans="1:10">
      <c r="A155" s="148">
        <v>43738</v>
      </c>
      <c r="B155" s="157" t="s">
        <v>150</v>
      </c>
      <c r="C155" s="157" t="s">
        <v>190</v>
      </c>
      <c r="D155" s="144">
        <v>2141283.59</v>
      </c>
      <c r="E155" s="157" t="s">
        <v>183</v>
      </c>
      <c r="F155" s="144">
        <v>2143419.9</v>
      </c>
      <c r="G155" s="144">
        <v>18737.55</v>
      </c>
      <c r="H155" s="144">
        <v>860.09</v>
      </c>
      <c r="I155" s="144">
        <v>-104.82</v>
      </c>
      <c r="J155" s="144">
        <v>21629.13</v>
      </c>
    </row>
    <row r="156" spans="1:10">
      <c r="A156" s="148">
        <v>43769</v>
      </c>
      <c r="B156" s="157" t="s">
        <v>150</v>
      </c>
      <c r="C156" s="157" t="s">
        <v>190</v>
      </c>
      <c r="D156" s="144">
        <v>2122218.81</v>
      </c>
      <c r="E156" s="157" t="s">
        <v>183</v>
      </c>
      <c r="F156" s="144">
        <v>2126526.0099999998</v>
      </c>
      <c r="G156" s="144">
        <v>17010.93</v>
      </c>
      <c r="H156" s="144">
        <v>468.05</v>
      </c>
      <c r="I156" s="144">
        <v>-349.63</v>
      </c>
      <c r="J156" s="144">
        <v>21436.55</v>
      </c>
    </row>
    <row r="157" spans="1:10">
      <c r="A157" s="148">
        <v>43799</v>
      </c>
      <c r="B157" s="157" t="s">
        <v>150</v>
      </c>
      <c r="C157" s="157" t="s">
        <v>190</v>
      </c>
      <c r="D157" s="144">
        <v>2070104.64</v>
      </c>
      <c r="E157" s="157" t="s">
        <v>183</v>
      </c>
      <c r="F157" s="144">
        <v>2079358.39</v>
      </c>
      <c r="G157" s="144">
        <v>13902.5</v>
      </c>
      <c r="H157" s="144">
        <v>1491.33</v>
      </c>
      <c r="I157" s="144">
        <v>-3737.44</v>
      </c>
      <c r="J157" s="144">
        <v>20910.14</v>
      </c>
    </row>
    <row r="158" spans="1:10">
      <c r="A158" s="148">
        <v>43830</v>
      </c>
      <c r="B158" s="157" t="s">
        <v>150</v>
      </c>
      <c r="C158" s="157" t="s">
        <v>190</v>
      </c>
      <c r="D158" s="144">
        <v>2096601.76</v>
      </c>
      <c r="E158" s="157" t="s">
        <v>183</v>
      </c>
      <c r="F158" s="144">
        <v>2092339.46</v>
      </c>
      <c r="G158" s="144">
        <v>23847.99</v>
      </c>
      <c r="H158" s="144">
        <v>1815.51</v>
      </c>
      <c r="I158" s="144">
        <v>-223.41</v>
      </c>
      <c r="J158" s="144">
        <v>21177.79</v>
      </c>
    </row>
    <row r="159" spans="1:10">
      <c r="A159" s="148">
        <v>43861</v>
      </c>
      <c r="B159" s="157" t="s">
        <v>150</v>
      </c>
      <c r="C159" s="157" t="s">
        <v>190</v>
      </c>
      <c r="D159" s="144">
        <v>2639977.0499999998</v>
      </c>
      <c r="E159" s="157" t="s">
        <v>183</v>
      </c>
      <c r="F159" s="144">
        <v>2662230.54</v>
      </c>
      <c r="G159" s="144">
        <v>15970.57</v>
      </c>
      <c r="H159" s="144">
        <v>-11152.99</v>
      </c>
      <c r="I159" s="144">
        <v>-404.64</v>
      </c>
      <c r="J159" s="144">
        <v>26666.43</v>
      </c>
    </row>
    <row r="160" spans="1:10">
      <c r="A160" s="148">
        <v>43890</v>
      </c>
      <c r="B160" s="157" t="s">
        <v>150</v>
      </c>
      <c r="C160" s="157" t="s">
        <v>190</v>
      </c>
      <c r="D160" s="144">
        <v>1972492.63</v>
      </c>
      <c r="E160" s="157" t="s">
        <v>183</v>
      </c>
      <c r="F160" s="144">
        <v>1987364.39</v>
      </c>
      <c r="G160" s="144">
        <v>21712.31</v>
      </c>
      <c r="H160" s="144">
        <v>6394.65</v>
      </c>
      <c r="I160" s="144">
        <v>-23054.55</v>
      </c>
      <c r="J160" s="144">
        <v>19924.169999999998</v>
      </c>
    </row>
    <row r="161" spans="1:10">
      <c r="A161" s="148">
        <v>43921</v>
      </c>
      <c r="B161" s="157" t="s">
        <v>150</v>
      </c>
      <c r="C161" s="157" t="s">
        <v>190</v>
      </c>
      <c r="D161" s="144">
        <v>1920501.95</v>
      </c>
      <c r="E161" s="157" t="s">
        <v>183</v>
      </c>
      <c r="F161" s="144">
        <v>1920299.44</v>
      </c>
      <c r="G161" s="144">
        <v>18664.099999999999</v>
      </c>
      <c r="H161" s="144">
        <v>2445.04</v>
      </c>
      <c r="I161" s="144">
        <v>-1507.63</v>
      </c>
      <c r="J161" s="144">
        <v>19399</v>
      </c>
    </row>
    <row r="162" spans="1:10">
      <c r="A162" s="148">
        <v>43951</v>
      </c>
      <c r="B162" s="157" t="s">
        <v>150</v>
      </c>
      <c r="C162" s="157" t="s">
        <v>190</v>
      </c>
      <c r="D162" s="144">
        <v>2371694.9500000002</v>
      </c>
      <c r="E162" s="157" t="s">
        <v>183</v>
      </c>
      <c r="F162" s="144">
        <v>2397594.56</v>
      </c>
      <c r="G162" s="144">
        <v>13287.52</v>
      </c>
      <c r="H162" s="144">
        <v>-15105.72</v>
      </c>
      <c r="I162" s="144">
        <v>-124.9</v>
      </c>
      <c r="J162" s="144">
        <v>23956.51</v>
      </c>
    </row>
    <row r="163" spans="1:10">
      <c r="A163" s="151">
        <v>43982</v>
      </c>
      <c r="B163" s="155" t="s">
        <v>150</v>
      </c>
      <c r="C163" s="155" t="s">
        <v>190</v>
      </c>
      <c r="D163" s="145">
        <v>2035549.84</v>
      </c>
      <c r="E163" s="155" t="s">
        <v>183</v>
      </c>
      <c r="F163" s="145">
        <v>2058495.51</v>
      </c>
      <c r="G163" s="145">
        <v>19777.37</v>
      </c>
      <c r="H163" s="145">
        <v>-22161.919999999998</v>
      </c>
      <c r="I163" s="145">
        <v>0</v>
      </c>
      <c r="J163" s="145">
        <v>20561.12</v>
      </c>
    </row>
    <row r="164" spans="1:10">
      <c r="A164" s="141">
        <v>44012</v>
      </c>
      <c r="B164" s="155" t="s">
        <v>150</v>
      </c>
      <c r="C164" s="155" t="s">
        <v>190</v>
      </c>
      <c r="D164" s="142">
        <v>2376518.48</v>
      </c>
      <c r="E164" s="143" t="s">
        <v>183</v>
      </c>
      <c r="F164" s="142">
        <v>2346594.62</v>
      </c>
      <c r="G164" s="142">
        <v>57525.82</v>
      </c>
      <c r="H164" s="142">
        <v>-3539.03</v>
      </c>
      <c r="I164" s="150">
        <v>-57.7</v>
      </c>
      <c r="J164" s="142">
        <v>24005.23</v>
      </c>
    </row>
    <row r="165" spans="1:10">
      <c r="A165" s="148">
        <v>44043</v>
      </c>
      <c r="B165" s="155" t="s">
        <v>150</v>
      </c>
      <c r="C165" s="155" t="s">
        <v>190</v>
      </c>
      <c r="D165" s="145">
        <v>2446561.2200000002</v>
      </c>
      <c r="E165" s="155" t="s">
        <v>183</v>
      </c>
      <c r="F165" s="145">
        <v>2460919.2799999998</v>
      </c>
      <c r="G165" s="145">
        <v>13508.93</v>
      </c>
      <c r="H165" s="145">
        <v>-3124.41</v>
      </c>
      <c r="I165" s="145">
        <v>-29.83</v>
      </c>
      <c r="J165" s="145">
        <v>24712.75</v>
      </c>
    </row>
    <row r="166" spans="1:10">
      <c r="A166" s="148">
        <v>44074</v>
      </c>
      <c r="B166" s="155" t="s">
        <v>150</v>
      </c>
      <c r="C166" s="155" t="s">
        <v>190</v>
      </c>
      <c r="D166" s="145">
        <v>2399434.65</v>
      </c>
      <c r="E166" s="302" t="s">
        <v>183</v>
      </c>
      <c r="F166" s="145">
        <v>2403001.15</v>
      </c>
      <c r="G166" s="145">
        <v>27038.32</v>
      </c>
      <c r="H166" s="145">
        <v>-6199.79</v>
      </c>
      <c r="I166" s="145">
        <v>-168.32</v>
      </c>
      <c r="J166" s="145">
        <v>24236.71</v>
      </c>
    </row>
    <row r="167" spans="1:10">
      <c r="A167" s="151">
        <v>44104</v>
      </c>
      <c r="B167" s="155" t="s">
        <v>150</v>
      </c>
      <c r="C167" s="155" t="s">
        <v>190</v>
      </c>
      <c r="D167" s="145">
        <v>3449429.03</v>
      </c>
      <c r="E167" s="155" t="s">
        <v>183</v>
      </c>
      <c r="F167" s="145">
        <v>2362155.4900000002</v>
      </c>
      <c r="G167" s="145">
        <v>19811.650000000001</v>
      </c>
      <c r="H167" s="145">
        <v>1102547.74</v>
      </c>
      <c r="I167" s="145">
        <v>-243.14</v>
      </c>
      <c r="J167" s="145">
        <v>34842.71</v>
      </c>
    </row>
    <row r="168" spans="1:10">
      <c r="A168" s="148">
        <v>44135</v>
      </c>
      <c r="B168" s="155" t="s">
        <v>150</v>
      </c>
      <c r="C168" s="155" t="s">
        <v>190</v>
      </c>
      <c r="D168" s="145">
        <v>2452740.15</v>
      </c>
      <c r="E168" s="155" t="s">
        <v>183</v>
      </c>
      <c r="F168" s="145">
        <v>2460948.12</v>
      </c>
      <c r="G168" s="145">
        <v>16113.33</v>
      </c>
      <c r="H168" s="145">
        <v>729.27</v>
      </c>
      <c r="I168" s="145">
        <v>-275.42</v>
      </c>
      <c r="J168" s="145">
        <v>24775.15</v>
      </c>
    </row>
    <row r="169" spans="1:10">
      <c r="A169" s="146">
        <v>44165</v>
      </c>
      <c r="B169" s="155" t="s">
        <v>150</v>
      </c>
      <c r="C169" s="155" t="s">
        <v>190</v>
      </c>
      <c r="D169" s="145">
        <v>2652024.4700000002</v>
      </c>
      <c r="E169" s="155" t="s">
        <v>183</v>
      </c>
      <c r="F169" s="145">
        <v>2660856.09</v>
      </c>
      <c r="G169" s="145">
        <v>22831.040000000001</v>
      </c>
      <c r="H169" s="145">
        <v>-4237.7299999999996</v>
      </c>
      <c r="I169" s="145">
        <v>-636.79999999999995</v>
      </c>
      <c r="J169" s="145">
        <v>26788.13</v>
      </c>
    </row>
    <row r="170" spans="1:10">
      <c r="A170" s="148">
        <v>44196</v>
      </c>
      <c r="B170" s="155" t="s">
        <v>150</v>
      </c>
      <c r="C170" s="155" t="s">
        <v>190</v>
      </c>
      <c r="D170" s="145">
        <v>2422069.15</v>
      </c>
      <c r="E170" s="155" t="s">
        <v>183</v>
      </c>
      <c r="F170" s="145">
        <v>2421637.1200000001</v>
      </c>
      <c r="G170" s="145">
        <v>18957.75</v>
      </c>
      <c r="H170" s="145">
        <v>5939.63</v>
      </c>
      <c r="I170" s="145">
        <v>0</v>
      </c>
      <c r="J170" s="145">
        <v>24465.35</v>
      </c>
    </row>
    <row r="171" spans="1:10">
      <c r="A171" s="148">
        <v>44227</v>
      </c>
      <c r="B171" s="143" t="s">
        <v>150</v>
      </c>
      <c r="C171" s="143" t="s">
        <v>190</v>
      </c>
      <c r="D171" s="145">
        <v>2797211.57</v>
      </c>
      <c r="E171" s="155" t="s">
        <v>183</v>
      </c>
      <c r="F171" s="145">
        <v>2811510.09</v>
      </c>
      <c r="G171" s="145">
        <v>18962.330000000002</v>
      </c>
      <c r="H171" s="145">
        <v>-4506.91</v>
      </c>
      <c r="I171" s="145">
        <v>-499.28</v>
      </c>
      <c r="J171" s="145">
        <v>28254.66</v>
      </c>
    </row>
    <row r="172" spans="1:10">
      <c r="A172" s="148">
        <v>44255</v>
      </c>
      <c r="B172" s="143" t="s">
        <v>150</v>
      </c>
      <c r="C172" s="143" t="s">
        <v>190</v>
      </c>
      <c r="D172" s="145">
        <v>2338173.46</v>
      </c>
      <c r="E172" s="155" t="s">
        <v>183</v>
      </c>
      <c r="F172" s="145">
        <v>2335431.0499999998</v>
      </c>
      <c r="G172" s="145">
        <v>22190.27</v>
      </c>
      <c r="H172" s="145">
        <v>4484.91</v>
      </c>
      <c r="I172" s="145">
        <v>-314.86</v>
      </c>
      <c r="J172" s="145">
        <v>23617.91</v>
      </c>
    </row>
    <row r="173" spans="1:10">
      <c r="A173" s="148">
        <v>44286</v>
      </c>
      <c r="B173" s="143" t="s">
        <v>150</v>
      </c>
      <c r="C173" s="143" t="s">
        <v>190</v>
      </c>
      <c r="D173" s="145">
        <v>2266521.16</v>
      </c>
      <c r="E173" s="155" t="s">
        <v>183</v>
      </c>
      <c r="F173" s="145">
        <v>2279333.02</v>
      </c>
      <c r="G173" s="145">
        <v>18017.23</v>
      </c>
      <c r="H173" s="145">
        <v>-7888.04</v>
      </c>
      <c r="I173" s="145">
        <v>-46.9</v>
      </c>
      <c r="J173" s="145">
        <v>22894.15</v>
      </c>
    </row>
    <row r="174" spans="1:10">
      <c r="A174" s="148">
        <v>44316</v>
      </c>
      <c r="B174" s="143" t="s">
        <v>150</v>
      </c>
      <c r="C174" s="143" t="s">
        <v>190</v>
      </c>
      <c r="D174" s="145">
        <v>2805845.64</v>
      </c>
      <c r="E174" s="155" t="s">
        <v>183</v>
      </c>
      <c r="F174" s="145">
        <v>2813165.84</v>
      </c>
      <c r="G174" s="145">
        <v>20345.259999999998</v>
      </c>
      <c r="H174" s="145">
        <v>728.34</v>
      </c>
      <c r="I174" s="145">
        <v>-51.92</v>
      </c>
      <c r="J174" s="145">
        <v>28341.88</v>
      </c>
    </row>
    <row r="175" spans="1:10">
      <c r="A175" s="148">
        <v>44347</v>
      </c>
      <c r="B175" s="143" t="s">
        <v>150</v>
      </c>
      <c r="C175" s="143" t="s">
        <v>190</v>
      </c>
      <c r="D175" s="145">
        <v>2734453.57</v>
      </c>
      <c r="E175" s="155" t="s">
        <v>183</v>
      </c>
      <c r="F175" s="145">
        <v>2751606.62</v>
      </c>
      <c r="G175" s="145">
        <v>8042.93</v>
      </c>
      <c r="H175" s="145">
        <v>2443.91</v>
      </c>
      <c r="I175" s="145">
        <v>-19.149999999999999</v>
      </c>
      <c r="J175" s="145">
        <v>27620.74</v>
      </c>
    </row>
    <row r="176" spans="1:10">
      <c r="A176" s="148">
        <v>44377</v>
      </c>
      <c r="B176" s="143" t="s">
        <v>150</v>
      </c>
      <c r="C176" s="143" t="s">
        <v>190</v>
      </c>
      <c r="D176" s="145">
        <v>2809040.09</v>
      </c>
      <c r="E176" s="155" t="s">
        <v>183</v>
      </c>
      <c r="F176" s="145">
        <v>2810689.1</v>
      </c>
      <c r="G176" s="145">
        <v>22409.93</v>
      </c>
      <c r="H176" s="145">
        <v>4351.42</v>
      </c>
      <c r="I176" s="145">
        <v>-36.21</v>
      </c>
      <c r="J176" s="145">
        <v>28374.15</v>
      </c>
    </row>
    <row r="177" spans="1:10">
      <c r="A177" s="148">
        <v>44408</v>
      </c>
      <c r="B177" s="143" t="s">
        <v>150</v>
      </c>
      <c r="C177" s="143" t="s">
        <v>190</v>
      </c>
      <c r="D177" s="145">
        <v>2924487.75</v>
      </c>
      <c r="E177" s="155" t="s">
        <v>183</v>
      </c>
      <c r="F177" s="145">
        <v>2919870.69</v>
      </c>
      <c r="G177" s="145">
        <v>30113.67</v>
      </c>
      <c r="H177" s="145">
        <v>4166.05</v>
      </c>
      <c r="I177" s="145">
        <v>-122.38</v>
      </c>
      <c r="J177" s="145">
        <v>29540.28</v>
      </c>
    </row>
    <row r="178" spans="1:10">
      <c r="A178" s="148">
        <v>44439</v>
      </c>
      <c r="B178" s="143" t="s">
        <v>150</v>
      </c>
      <c r="C178" s="143" t="s">
        <v>190</v>
      </c>
      <c r="D178" s="145">
        <v>2858072.32</v>
      </c>
      <c r="E178" s="155" t="s">
        <v>183</v>
      </c>
      <c r="F178" s="145">
        <v>2862570.56</v>
      </c>
      <c r="G178" s="145">
        <v>25702.7</v>
      </c>
      <c r="H178" s="145">
        <v>-1212.1099999999999</v>
      </c>
      <c r="I178" s="145">
        <v>-119.41</v>
      </c>
      <c r="J178" s="145">
        <v>28869.42</v>
      </c>
    </row>
    <row r="179" spans="1:10">
      <c r="A179" s="148">
        <v>44469</v>
      </c>
      <c r="B179" s="143" t="s">
        <v>150</v>
      </c>
      <c r="C179" s="143" t="s">
        <v>190</v>
      </c>
      <c r="D179" s="145">
        <v>2883604.14</v>
      </c>
      <c r="E179" s="155" t="s">
        <v>183</v>
      </c>
      <c r="F179" s="145">
        <v>2879700.52</v>
      </c>
      <c r="G179" s="145">
        <v>31604.99</v>
      </c>
      <c r="H179" s="145">
        <v>1446.19</v>
      </c>
      <c r="I179" s="145">
        <v>-20.239999999999998</v>
      </c>
      <c r="J179" s="145">
        <v>29127.32</v>
      </c>
    </row>
    <row r="180" spans="1:10">
      <c r="A180" s="148">
        <v>44500</v>
      </c>
      <c r="B180" s="143" t="s">
        <v>150</v>
      </c>
      <c r="C180" s="143" t="s">
        <v>190</v>
      </c>
      <c r="D180" s="145">
        <v>2913774.41</v>
      </c>
      <c r="E180" s="155" t="s">
        <v>183</v>
      </c>
      <c r="F180" s="145">
        <v>2920193.7</v>
      </c>
      <c r="G180" s="145">
        <v>31410.9</v>
      </c>
      <c r="H180" s="145">
        <v>-8288.56</v>
      </c>
      <c r="I180" s="145">
        <v>-109.56</v>
      </c>
      <c r="J180" s="145">
        <v>29432.07</v>
      </c>
    </row>
    <row r="181" spans="1:10">
      <c r="A181" s="148">
        <v>44530</v>
      </c>
      <c r="B181" s="143" t="s">
        <v>150</v>
      </c>
      <c r="C181" s="143" t="s">
        <v>190</v>
      </c>
      <c r="D181" s="145">
        <v>2896057.2</v>
      </c>
      <c r="E181" s="155" t="s">
        <v>183</v>
      </c>
      <c r="F181" s="145">
        <v>2897716.5</v>
      </c>
      <c r="G181" s="145">
        <v>26598.7</v>
      </c>
      <c r="H181" s="145">
        <v>3079.69</v>
      </c>
      <c r="I181" s="145">
        <v>-2084.58</v>
      </c>
      <c r="J181" s="145">
        <v>29253.11</v>
      </c>
    </row>
    <row r="182" spans="1:10">
      <c r="A182" s="148">
        <v>44561</v>
      </c>
      <c r="B182" s="143" t="s">
        <v>150</v>
      </c>
      <c r="C182" s="143" t="s">
        <v>190</v>
      </c>
      <c r="D182" s="145">
        <v>2964141.5</v>
      </c>
      <c r="E182" s="155" t="s">
        <v>183</v>
      </c>
      <c r="F182" s="145">
        <v>2971987.06</v>
      </c>
      <c r="G182" s="145">
        <v>21092.04</v>
      </c>
      <c r="H182" s="145">
        <v>1003.22</v>
      </c>
      <c r="I182" s="145">
        <v>0</v>
      </c>
      <c r="J182" s="145">
        <v>29940.82</v>
      </c>
    </row>
    <row r="183" spans="1:10">
      <c r="A183" s="148">
        <v>44592</v>
      </c>
      <c r="B183" s="143" t="s">
        <v>150</v>
      </c>
      <c r="C183" s="143" t="s">
        <v>190</v>
      </c>
      <c r="D183" s="145">
        <v>3415568.05</v>
      </c>
      <c r="E183" s="155" t="s">
        <v>183</v>
      </c>
      <c r="F183" s="145">
        <v>3434886.8</v>
      </c>
      <c r="G183" s="145">
        <v>17001.310000000001</v>
      </c>
      <c r="H183" s="145">
        <v>-708.58</v>
      </c>
      <c r="I183" s="145">
        <v>-1110.79</v>
      </c>
      <c r="J183" s="145">
        <v>34500.69</v>
      </c>
    </row>
    <row r="184" spans="1:10">
      <c r="A184" s="148">
        <v>44620</v>
      </c>
      <c r="B184" s="143" t="s">
        <v>150</v>
      </c>
      <c r="C184" s="143" t="s">
        <v>190</v>
      </c>
      <c r="D184" s="145">
        <v>2701433.83</v>
      </c>
      <c r="E184" s="155" t="s">
        <v>183</v>
      </c>
      <c r="F184" s="145">
        <v>2711873.85</v>
      </c>
      <c r="G184" s="145">
        <v>15948.57</v>
      </c>
      <c r="H184" s="145">
        <v>1023.14</v>
      </c>
      <c r="I184" s="145">
        <v>-124.52</v>
      </c>
      <c r="J184" s="145">
        <v>27287.21</v>
      </c>
    </row>
    <row r="185" spans="1:10">
      <c r="A185" s="148"/>
      <c r="B185" s="143"/>
      <c r="C185" s="143"/>
      <c r="D185" s="145"/>
      <c r="E185" s="155"/>
      <c r="F185" s="145"/>
      <c r="G185" s="145"/>
      <c r="H185" s="145"/>
      <c r="I185" s="145"/>
      <c r="J185" s="145"/>
    </row>
    <row r="186" spans="1:10">
      <c r="A186" s="148"/>
      <c r="B186" s="143"/>
      <c r="C186" s="143"/>
      <c r="D186" s="145"/>
      <c r="E186" s="155"/>
      <c r="F186" s="145"/>
      <c r="G186" s="145"/>
      <c r="H186" s="145"/>
      <c r="I186" s="145"/>
      <c r="J186" s="145"/>
    </row>
    <row r="187" spans="1:10">
      <c r="A187" s="148"/>
      <c r="B187" s="143"/>
      <c r="C187" s="143"/>
      <c r="D187" s="145"/>
      <c r="E187" s="155"/>
      <c r="F187" s="145"/>
      <c r="G187" s="145"/>
      <c r="H187" s="145"/>
      <c r="I187" s="145"/>
      <c r="J187" s="145"/>
    </row>
    <row r="188" spans="1:10">
      <c r="A188" s="148"/>
      <c r="B188" s="143"/>
      <c r="C188" s="143"/>
      <c r="D188" s="145"/>
      <c r="E188" s="155"/>
      <c r="F188" s="145"/>
      <c r="G188" s="145"/>
      <c r="H188" s="145"/>
      <c r="I188" s="145"/>
      <c r="J188" s="145"/>
    </row>
    <row r="189" spans="1:10">
      <c r="A189" s="148"/>
      <c r="B189" s="143"/>
      <c r="C189" s="143"/>
      <c r="D189" s="145"/>
      <c r="E189" s="155"/>
      <c r="F189" s="145"/>
      <c r="G189" s="145"/>
      <c r="H189" s="145"/>
      <c r="I189" s="145"/>
      <c r="J189" s="145"/>
    </row>
    <row r="190" spans="1:10">
      <c r="A190" s="148"/>
      <c r="B190" s="143"/>
      <c r="C190" s="143"/>
      <c r="D190" s="145"/>
      <c r="E190" s="155"/>
      <c r="F190" s="145"/>
      <c r="G190" s="145"/>
      <c r="H190" s="145"/>
      <c r="I190" s="145"/>
      <c r="J190" s="145"/>
    </row>
    <row r="191" spans="1:10">
      <c r="A191" s="148"/>
      <c r="B191" s="143"/>
      <c r="C191" s="143"/>
      <c r="D191" s="145"/>
      <c r="E191" s="155"/>
      <c r="F191" s="145"/>
      <c r="G191" s="145"/>
      <c r="H191" s="145"/>
      <c r="I191" s="145"/>
      <c r="J191" s="145"/>
    </row>
    <row r="192" spans="1:10">
      <c r="A192" s="148"/>
      <c r="B192" s="143"/>
      <c r="C192" s="143"/>
      <c r="D192" s="145"/>
      <c r="E192" s="155"/>
      <c r="F192" s="145"/>
      <c r="G192" s="145"/>
      <c r="H192" s="145"/>
      <c r="I192" s="145"/>
      <c r="J192" s="145"/>
    </row>
    <row r="193" spans="1:10">
      <c r="A193" s="148"/>
      <c r="B193" s="143"/>
      <c r="C193" s="143"/>
      <c r="D193" s="145"/>
      <c r="E193" s="155"/>
      <c r="F193" s="145"/>
      <c r="G193" s="145"/>
      <c r="H193" s="145"/>
      <c r="I193" s="145"/>
      <c r="J193" s="145"/>
    </row>
    <row r="194" spans="1:10">
      <c r="A194" s="148"/>
      <c r="B194" s="143"/>
      <c r="C194" s="143"/>
      <c r="D194" s="145"/>
      <c r="E194" s="155"/>
      <c r="F194" s="145"/>
      <c r="G194" s="145"/>
      <c r="H194" s="145"/>
      <c r="I194" s="145"/>
      <c r="J194" s="145"/>
    </row>
    <row r="195" spans="1:10">
      <c r="A195" s="148"/>
      <c r="B195" s="143"/>
      <c r="C195" s="143"/>
      <c r="D195" s="145"/>
      <c r="E195" s="155"/>
      <c r="F195" s="145"/>
      <c r="G195" s="145"/>
      <c r="H195" s="145"/>
      <c r="I195" s="145"/>
      <c r="J195" s="145"/>
    </row>
    <row r="196" spans="1:10">
      <c r="A196" s="148"/>
      <c r="B196" s="143"/>
      <c r="C196" s="143"/>
      <c r="D196" s="145"/>
      <c r="E196" s="155"/>
      <c r="F196" s="145"/>
      <c r="G196" s="145"/>
      <c r="H196" s="145"/>
      <c r="I196" s="145"/>
      <c r="J196" s="145"/>
    </row>
    <row r="197" spans="1:10">
      <c r="A197" s="148"/>
      <c r="B197" s="143"/>
      <c r="C197" s="143"/>
      <c r="D197" s="145"/>
      <c r="E197" s="155"/>
      <c r="F197" s="145"/>
      <c r="G197" s="145"/>
      <c r="H197" s="145"/>
      <c r="I197" s="145"/>
      <c r="J197" s="145"/>
    </row>
    <row r="198" spans="1:10">
      <c r="A198" s="148"/>
      <c r="B198" s="143"/>
      <c r="C198" s="143"/>
      <c r="D198" s="145"/>
      <c r="E198" s="155"/>
      <c r="F198" s="145"/>
      <c r="G198" s="145"/>
      <c r="H198" s="145"/>
      <c r="I198" s="145"/>
      <c r="J198" s="145"/>
    </row>
    <row r="199" spans="1:10">
      <c r="A199" s="148"/>
      <c r="B199" s="143"/>
      <c r="C199" s="143"/>
      <c r="D199" s="145"/>
      <c r="E199" s="155"/>
      <c r="F199" s="145"/>
      <c r="G199" s="145"/>
      <c r="H199" s="145"/>
      <c r="I199" s="145"/>
      <c r="J199" s="145"/>
    </row>
    <row r="200" spans="1:10">
      <c r="A200" s="148"/>
      <c r="B200" s="143"/>
      <c r="C200" s="143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76E6A-03FD-43F5-92B5-6DCB2CD3F3EC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151</v>
      </c>
      <c r="C2" s="154" t="s">
        <v>191</v>
      </c>
      <c r="D2" s="156">
        <v>528020.81000000006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151</v>
      </c>
      <c r="C3" s="154" t="s">
        <v>191</v>
      </c>
      <c r="D3" s="156">
        <v>590118.19999999995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151</v>
      </c>
      <c r="C4" s="154" t="s">
        <v>191</v>
      </c>
      <c r="D4" s="156">
        <v>495933.81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151</v>
      </c>
      <c r="C5" s="154" t="s">
        <v>191</v>
      </c>
      <c r="D5" s="156">
        <v>440117.72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151</v>
      </c>
      <c r="C6" s="154" t="s">
        <v>191</v>
      </c>
      <c r="D6" s="156">
        <v>513271.93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151</v>
      </c>
      <c r="C7" s="154" t="s">
        <v>191</v>
      </c>
      <c r="D7" s="156">
        <v>613027.06999999995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151</v>
      </c>
      <c r="C8" s="154" t="s">
        <v>191</v>
      </c>
      <c r="D8" s="156">
        <v>567860.39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151</v>
      </c>
      <c r="C9" s="154" t="s">
        <v>191</v>
      </c>
      <c r="D9" s="156">
        <v>484531.45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151</v>
      </c>
      <c r="C10" s="154" t="s">
        <v>191</v>
      </c>
      <c r="D10" s="156">
        <v>640292.30000000005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151</v>
      </c>
      <c r="C11" s="154" t="s">
        <v>191</v>
      </c>
      <c r="D11" s="156">
        <v>514819.16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151</v>
      </c>
      <c r="C12" s="154" t="s">
        <v>191</v>
      </c>
      <c r="D12" s="156">
        <v>543820.49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151</v>
      </c>
      <c r="C13" s="154" t="s">
        <v>191</v>
      </c>
      <c r="D13" s="156">
        <v>541297.69999999995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151</v>
      </c>
      <c r="C14" s="154" t="s">
        <v>191</v>
      </c>
      <c r="D14" s="156">
        <v>570035.4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151</v>
      </c>
      <c r="C15" s="154" t="s">
        <v>191</v>
      </c>
      <c r="D15" s="156">
        <v>614993.1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151</v>
      </c>
      <c r="C16" s="154" t="s">
        <v>191</v>
      </c>
      <c r="D16" s="156">
        <v>361696.99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151</v>
      </c>
      <c r="C17" s="154" t="s">
        <v>191</v>
      </c>
      <c r="D17" s="156">
        <v>462479.33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151</v>
      </c>
      <c r="C18" s="154" t="s">
        <v>191</v>
      </c>
      <c r="D18" s="156">
        <v>541045.9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151</v>
      </c>
      <c r="C19" s="154" t="s">
        <v>191</v>
      </c>
      <c r="D19" s="156">
        <v>490538.72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151</v>
      </c>
      <c r="C20" s="154" t="s">
        <v>191</v>
      </c>
      <c r="D20" s="156">
        <v>516891.02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151</v>
      </c>
      <c r="C21" s="154" t="s">
        <v>191</v>
      </c>
      <c r="D21" s="156">
        <v>499245.77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151</v>
      </c>
      <c r="C22" s="154" t="s">
        <v>191</v>
      </c>
      <c r="D22" s="156">
        <v>465629.31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151</v>
      </c>
      <c r="C23" s="154" t="s">
        <v>191</v>
      </c>
      <c r="D23" s="156">
        <v>445843.92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151</v>
      </c>
      <c r="C24" s="154" t="s">
        <v>191</v>
      </c>
      <c r="D24" s="156">
        <v>484638.8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151</v>
      </c>
      <c r="C25" s="154" t="s">
        <v>191</v>
      </c>
      <c r="D25" s="156">
        <v>447473.61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151</v>
      </c>
      <c r="C26" s="154" t="s">
        <v>191</v>
      </c>
      <c r="D26" s="156">
        <v>488492.69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151</v>
      </c>
      <c r="C27" s="154" t="s">
        <v>191</v>
      </c>
      <c r="D27" s="156">
        <v>612470.46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151</v>
      </c>
      <c r="C28" s="154" t="s">
        <v>191</v>
      </c>
      <c r="D28" s="156">
        <v>412870.53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151</v>
      </c>
      <c r="C29" s="154" t="s">
        <v>191</v>
      </c>
      <c r="D29" s="156">
        <v>318237.71000000002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151</v>
      </c>
      <c r="C30" s="154" t="s">
        <v>191</v>
      </c>
      <c r="D30" s="156">
        <v>327891.19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151</v>
      </c>
      <c r="C31" s="154" t="s">
        <v>191</v>
      </c>
      <c r="D31" s="156">
        <v>296494.53000000003</v>
      </c>
      <c r="E31" s="154" t="s">
        <v>183</v>
      </c>
      <c r="F31" s="156">
        <v>302905.23</v>
      </c>
      <c r="G31" s="156">
        <v>40.51</v>
      </c>
      <c r="H31" s="156">
        <v>-3456.32</v>
      </c>
      <c r="I31" s="156">
        <v>0</v>
      </c>
      <c r="J31" s="156">
        <v>-2994.89</v>
      </c>
    </row>
    <row r="32" spans="1:10">
      <c r="A32" s="146">
        <v>39994</v>
      </c>
      <c r="B32" s="154" t="s">
        <v>151</v>
      </c>
      <c r="C32" s="154" t="s">
        <v>191</v>
      </c>
      <c r="D32" s="156">
        <v>439663.85</v>
      </c>
      <c r="E32" s="154" t="s">
        <v>183</v>
      </c>
      <c r="F32" s="156">
        <v>431132.25</v>
      </c>
      <c r="G32" s="156">
        <v>7737.58</v>
      </c>
      <c r="H32" s="156">
        <v>5235.07</v>
      </c>
      <c r="I32" s="156">
        <v>0</v>
      </c>
      <c r="J32" s="156">
        <v>-4441.05</v>
      </c>
    </row>
    <row r="33" spans="1:10">
      <c r="A33" s="146">
        <v>40025</v>
      </c>
      <c r="B33" s="154" t="s">
        <v>151</v>
      </c>
      <c r="C33" s="154" t="s">
        <v>191</v>
      </c>
      <c r="D33" s="156">
        <v>414276.88</v>
      </c>
      <c r="E33" s="154" t="s">
        <v>183</v>
      </c>
      <c r="F33" s="156">
        <v>412508.98</v>
      </c>
      <c r="G33" s="156">
        <v>2512.88</v>
      </c>
      <c r="H33" s="156">
        <v>3439.63</v>
      </c>
      <c r="I33" s="156">
        <v>0</v>
      </c>
      <c r="J33" s="156">
        <v>-4184.6099999999997</v>
      </c>
    </row>
    <row r="34" spans="1:10">
      <c r="A34" s="146">
        <v>40056</v>
      </c>
      <c r="B34" s="154" t="s">
        <v>151</v>
      </c>
      <c r="C34" s="154" t="s">
        <v>191</v>
      </c>
      <c r="D34" s="156">
        <v>510246.13</v>
      </c>
      <c r="E34" s="154" t="s">
        <v>183</v>
      </c>
      <c r="F34" s="156">
        <v>511176.22</v>
      </c>
      <c r="G34" s="156">
        <v>5550.62</v>
      </c>
      <c r="H34" s="156">
        <v>-1326.71</v>
      </c>
      <c r="I34" s="156">
        <v>0</v>
      </c>
      <c r="J34" s="156">
        <v>-5154</v>
      </c>
    </row>
    <row r="35" spans="1:10">
      <c r="A35" s="146">
        <v>40086</v>
      </c>
      <c r="B35" s="154" t="s">
        <v>151</v>
      </c>
      <c r="C35" s="154" t="s">
        <v>191</v>
      </c>
      <c r="D35" s="156">
        <v>480585.56</v>
      </c>
      <c r="E35" s="154" t="s">
        <v>183</v>
      </c>
      <c r="F35" s="156">
        <v>483085.9</v>
      </c>
      <c r="G35" s="156">
        <v>1656.83</v>
      </c>
      <c r="H35" s="156">
        <v>697.23</v>
      </c>
      <c r="I35" s="156">
        <v>0</v>
      </c>
      <c r="J35" s="156">
        <v>-4854.3999999999996</v>
      </c>
    </row>
    <row r="36" spans="1:10">
      <c r="A36" s="146">
        <v>40117</v>
      </c>
      <c r="B36" s="154" t="s">
        <v>151</v>
      </c>
      <c r="C36" s="154" t="s">
        <v>191</v>
      </c>
      <c r="D36" s="156">
        <v>431282.74</v>
      </c>
      <c r="E36" s="154" t="s">
        <v>183</v>
      </c>
      <c r="F36" s="156">
        <v>432043.84</v>
      </c>
      <c r="G36" s="156">
        <v>3024.71</v>
      </c>
      <c r="H36" s="156">
        <v>570.57000000000005</v>
      </c>
      <c r="I36" s="156">
        <v>0</v>
      </c>
      <c r="J36" s="156">
        <v>-4356.38</v>
      </c>
    </row>
    <row r="37" spans="1:10">
      <c r="A37" s="146">
        <v>40147</v>
      </c>
      <c r="B37" s="154" t="s">
        <v>151</v>
      </c>
      <c r="C37" s="154" t="s">
        <v>191</v>
      </c>
      <c r="D37" s="156">
        <v>447537.57</v>
      </c>
      <c r="E37" s="154" t="s">
        <v>183</v>
      </c>
      <c r="F37" s="156">
        <v>457440.96</v>
      </c>
      <c r="G37" s="156">
        <v>1577.58</v>
      </c>
      <c r="H37" s="156">
        <v>-6960.38</v>
      </c>
      <c r="I37" s="156">
        <v>0</v>
      </c>
      <c r="J37" s="156">
        <v>-4520.59</v>
      </c>
    </row>
    <row r="38" spans="1:10">
      <c r="A38" s="146">
        <v>40178</v>
      </c>
      <c r="B38" s="154" t="s">
        <v>151</v>
      </c>
      <c r="C38" s="154" t="s">
        <v>191</v>
      </c>
      <c r="D38" s="156">
        <v>470845.67</v>
      </c>
      <c r="E38" s="154" t="s">
        <v>183</v>
      </c>
      <c r="F38" s="156">
        <v>473358.04</v>
      </c>
      <c r="G38" s="156">
        <v>1334</v>
      </c>
      <c r="H38" s="156">
        <v>909.65</v>
      </c>
      <c r="I38" s="156">
        <v>0</v>
      </c>
      <c r="J38" s="156">
        <v>-4756.0200000000004</v>
      </c>
    </row>
    <row r="39" spans="1:10">
      <c r="A39" s="146">
        <v>40209</v>
      </c>
      <c r="B39" s="154" t="s">
        <v>151</v>
      </c>
      <c r="C39" s="154" t="s">
        <v>191</v>
      </c>
      <c r="D39" s="156">
        <v>555956.04</v>
      </c>
      <c r="E39" s="154" t="s">
        <v>183</v>
      </c>
      <c r="F39" s="156">
        <v>559049.71</v>
      </c>
      <c r="G39" s="156">
        <v>2457.29</v>
      </c>
      <c r="H39" s="156">
        <v>64.75</v>
      </c>
      <c r="I39" s="156">
        <v>0</v>
      </c>
      <c r="J39" s="156">
        <v>-5615.71</v>
      </c>
    </row>
    <row r="40" spans="1:10">
      <c r="A40" s="146">
        <v>40237</v>
      </c>
      <c r="B40" s="154" t="s">
        <v>151</v>
      </c>
      <c r="C40" s="154" t="s">
        <v>191</v>
      </c>
      <c r="D40" s="156">
        <v>429272.22</v>
      </c>
      <c r="E40" s="154" t="s">
        <v>183</v>
      </c>
      <c r="F40" s="156">
        <v>432787.92</v>
      </c>
      <c r="G40" s="156">
        <v>872.8</v>
      </c>
      <c r="H40" s="156">
        <v>-52.41</v>
      </c>
      <c r="I40" s="156">
        <v>0</v>
      </c>
      <c r="J40" s="156">
        <v>-4336.09</v>
      </c>
    </row>
    <row r="41" spans="1:10">
      <c r="A41" s="146">
        <v>40268</v>
      </c>
      <c r="B41" s="154" t="s">
        <v>151</v>
      </c>
      <c r="C41" s="154" t="s">
        <v>191</v>
      </c>
      <c r="D41" s="156">
        <v>408914.48</v>
      </c>
      <c r="E41" s="154" t="s">
        <v>183</v>
      </c>
      <c r="F41" s="156">
        <v>407140.45</v>
      </c>
      <c r="G41" s="156">
        <v>5267.19</v>
      </c>
      <c r="H41" s="156">
        <v>637.29</v>
      </c>
      <c r="I41" s="156">
        <v>0</v>
      </c>
      <c r="J41" s="156">
        <v>-4130.45</v>
      </c>
    </row>
    <row r="42" spans="1:10">
      <c r="A42" s="146">
        <v>40298</v>
      </c>
      <c r="B42" s="154" t="s">
        <v>151</v>
      </c>
      <c r="C42" s="154" t="s">
        <v>191</v>
      </c>
      <c r="D42" s="156">
        <v>424359.43</v>
      </c>
      <c r="E42" s="154" t="s">
        <v>183</v>
      </c>
      <c r="F42" s="156">
        <v>427950.76</v>
      </c>
      <c r="G42" s="156">
        <v>521.97</v>
      </c>
      <c r="H42" s="156">
        <v>173.16</v>
      </c>
      <c r="I42" s="156">
        <v>0</v>
      </c>
      <c r="J42" s="156">
        <v>-4286.46</v>
      </c>
    </row>
    <row r="43" spans="1:10">
      <c r="A43" s="146">
        <v>40329</v>
      </c>
      <c r="B43" s="154" t="s">
        <v>151</v>
      </c>
      <c r="C43" s="154" t="s">
        <v>191</v>
      </c>
      <c r="D43" s="156">
        <v>461878.14</v>
      </c>
      <c r="E43" s="154" t="s">
        <v>183</v>
      </c>
      <c r="F43" s="156">
        <v>465455.37</v>
      </c>
      <c r="G43" s="156">
        <v>1074.57</v>
      </c>
      <c r="H43" s="156">
        <v>13.64</v>
      </c>
      <c r="I43" s="156">
        <v>0</v>
      </c>
      <c r="J43" s="156">
        <v>-4665.4399999999996</v>
      </c>
    </row>
    <row r="44" spans="1:10">
      <c r="A44" s="146">
        <v>40359</v>
      </c>
      <c r="B44" s="154" t="s">
        <v>151</v>
      </c>
      <c r="C44" s="154" t="s">
        <v>191</v>
      </c>
      <c r="D44" s="156">
        <v>496551.39</v>
      </c>
      <c r="E44" s="154" t="s">
        <v>183</v>
      </c>
      <c r="F44" s="156">
        <v>497704.42</v>
      </c>
      <c r="G44" s="156">
        <v>3309.39</v>
      </c>
      <c r="H44" s="156">
        <v>553.25</v>
      </c>
      <c r="I44" s="156">
        <v>0</v>
      </c>
      <c r="J44" s="156">
        <v>-5015.67</v>
      </c>
    </row>
    <row r="45" spans="1:10">
      <c r="A45" s="146">
        <v>40390</v>
      </c>
      <c r="B45" s="154" t="s">
        <v>151</v>
      </c>
      <c r="C45" s="154" t="s">
        <v>191</v>
      </c>
      <c r="D45" s="156">
        <v>468232.96000000002</v>
      </c>
      <c r="E45" s="154" t="s">
        <v>183</v>
      </c>
      <c r="F45" s="156">
        <v>470131.4</v>
      </c>
      <c r="G45" s="156">
        <v>2069.4499999999998</v>
      </c>
      <c r="H45" s="156">
        <v>761.73</v>
      </c>
      <c r="I45" s="156">
        <v>0</v>
      </c>
      <c r="J45" s="156">
        <v>-4729.62</v>
      </c>
    </row>
    <row r="46" spans="1:10">
      <c r="A46" s="146">
        <v>40421</v>
      </c>
      <c r="B46" s="154" t="s">
        <v>151</v>
      </c>
      <c r="C46" s="154" t="s">
        <v>191</v>
      </c>
      <c r="D46" s="156">
        <v>477286.05</v>
      </c>
      <c r="E46" s="154" t="s">
        <v>183</v>
      </c>
      <c r="F46" s="156">
        <v>473718.36</v>
      </c>
      <c r="G46" s="156">
        <v>8350.7000000000007</v>
      </c>
      <c r="H46" s="156">
        <v>38.07</v>
      </c>
      <c r="I46" s="156">
        <v>0</v>
      </c>
      <c r="J46" s="156">
        <v>-4821.08</v>
      </c>
    </row>
    <row r="47" spans="1:10">
      <c r="A47" s="146">
        <v>40451</v>
      </c>
      <c r="B47" s="154" t="s">
        <v>151</v>
      </c>
      <c r="C47" s="154" t="s">
        <v>191</v>
      </c>
      <c r="D47" s="156">
        <v>477612.93</v>
      </c>
      <c r="E47" s="154" t="s">
        <v>183</v>
      </c>
      <c r="F47" s="156">
        <v>481495.77</v>
      </c>
      <c r="G47" s="156">
        <v>917.08</v>
      </c>
      <c r="H47" s="156">
        <v>24.45</v>
      </c>
      <c r="I47" s="156">
        <v>0</v>
      </c>
      <c r="J47" s="156">
        <v>-4824.37</v>
      </c>
    </row>
    <row r="48" spans="1:10">
      <c r="A48" s="146">
        <v>40482</v>
      </c>
      <c r="B48" s="154" t="s">
        <v>151</v>
      </c>
      <c r="C48" s="154" t="s">
        <v>191</v>
      </c>
      <c r="D48" s="156">
        <v>467997.02</v>
      </c>
      <c r="E48" s="154" t="s">
        <v>183</v>
      </c>
      <c r="F48" s="156">
        <v>471128.56</v>
      </c>
      <c r="G48" s="156">
        <v>942.04</v>
      </c>
      <c r="H48" s="156">
        <v>653.66</v>
      </c>
      <c r="I48" s="156">
        <v>0</v>
      </c>
      <c r="J48" s="156">
        <v>-4727.24</v>
      </c>
    </row>
    <row r="49" spans="1:10">
      <c r="A49" s="146">
        <v>40512</v>
      </c>
      <c r="B49" s="154" t="s">
        <v>151</v>
      </c>
      <c r="C49" s="154" t="s">
        <v>191</v>
      </c>
      <c r="D49" s="156">
        <v>454872.16</v>
      </c>
      <c r="E49" s="154" t="s">
        <v>183</v>
      </c>
      <c r="F49" s="156">
        <v>452893.87</v>
      </c>
      <c r="G49" s="156">
        <v>5011.07</v>
      </c>
      <c r="H49" s="156">
        <v>1561.89</v>
      </c>
      <c r="I49" s="156">
        <v>0</v>
      </c>
      <c r="J49" s="156">
        <v>-4594.67</v>
      </c>
    </row>
    <row r="50" spans="1:10">
      <c r="A50" s="146">
        <v>40543</v>
      </c>
      <c r="B50" s="154" t="s">
        <v>151</v>
      </c>
      <c r="C50" s="154" t="s">
        <v>191</v>
      </c>
      <c r="D50" s="156">
        <v>551315.42000000004</v>
      </c>
      <c r="E50" s="154" t="s">
        <v>183</v>
      </c>
      <c r="F50" s="156">
        <v>556421.05000000005</v>
      </c>
      <c r="G50" s="156">
        <v>1298.58</v>
      </c>
      <c r="H50" s="156">
        <v>-835.37</v>
      </c>
      <c r="I50" s="156">
        <v>0</v>
      </c>
      <c r="J50" s="156">
        <v>-5568.84</v>
      </c>
    </row>
    <row r="51" spans="1:10">
      <c r="A51" s="146">
        <v>40574</v>
      </c>
      <c r="B51" s="154" t="s">
        <v>151</v>
      </c>
      <c r="C51" s="154" t="s">
        <v>191</v>
      </c>
      <c r="D51" s="156">
        <v>621263.07999999996</v>
      </c>
      <c r="E51" s="154" t="s">
        <v>183</v>
      </c>
      <c r="F51" s="156">
        <v>629768.57999999996</v>
      </c>
      <c r="G51" s="156">
        <v>447.18</v>
      </c>
      <c r="H51" s="156">
        <v>11.37</v>
      </c>
      <c r="I51" s="156">
        <v>-2688.66</v>
      </c>
      <c r="J51" s="156">
        <v>-6275.39</v>
      </c>
    </row>
    <row r="52" spans="1:10">
      <c r="A52" s="146">
        <v>40602</v>
      </c>
      <c r="B52" s="154" t="s">
        <v>151</v>
      </c>
      <c r="C52" s="154" t="s">
        <v>191</v>
      </c>
      <c r="D52" s="156">
        <v>382434.38</v>
      </c>
      <c r="E52" s="154" t="s">
        <v>183</v>
      </c>
      <c r="F52" s="156">
        <v>385558.59</v>
      </c>
      <c r="G52" s="156">
        <v>1273.33</v>
      </c>
      <c r="H52" s="156">
        <v>131.36000000000001</v>
      </c>
      <c r="I52" s="156">
        <v>-665.93</v>
      </c>
      <c r="J52" s="156">
        <v>-3862.97</v>
      </c>
    </row>
    <row r="53" spans="1:10">
      <c r="A53" s="146">
        <v>40633</v>
      </c>
      <c r="B53" s="154" t="s">
        <v>151</v>
      </c>
      <c r="C53" s="154" t="s">
        <v>191</v>
      </c>
      <c r="D53" s="156">
        <v>451312.19</v>
      </c>
      <c r="E53" s="154" t="s">
        <v>183</v>
      </c>
      <c r="F53" s="156">
        <v>454049.86</v>
      </c>
      <c r="G53" s="156">
        <v>1168.1500000000001</v>
      </c>
      <c r="H53" s="156">
        <v>652.88</v>
      </c>
      <c r="I53" s="156">
        <v>0</v>
      </c>
      <c r="J53" s="156">
        <v>-4558.7</v>
      </c>
    </row>
    <row r="54" spans="1:10">
      <c r="A54" s="146">
        <v>40663</v>
      </c>
      <c r="B54" s="154" t="s">
        <v>151</v>
      </c>
      <c r="C54" s="154" t="s">
        <v>191</v>
      </c>
      <c r="D54" s="156">
        <v>483713.75</v>
      </c>
      <c r="E54" s="154" t="s">
        <v>183</v>
      </c>
      <c r="F54" s="156">
        <v>489474.72</v>
      </c>
      <c r="G54" s="156">
        <v>355.67</v>
      </c>
      <c r="H54" s="156">
        <v>258.82</v>
      </c>
      <c r="I54" s="156">
        <v>-1489.46</v>
      </c>
      <c r="J54" s="156">
        <v>-4886</v>
      </c>
    </row>
    <row r="55" spans="1:10">
      <c r="A55" s="146">
        <v>40694</v>
      </c>
      <c r="B55" s="154" t="s">
        <v>151</v>
      </c>
      <c r="C55" s="154" t="s">
        <v>191</v>
      </c>
      <c r="D55" s="156">
        <v>497350.31</v>
      </c>
      <c r="E55" s="154" t="s">
        <v>183</v>
      </c>
      <c r="F55" s="156">
        <v>502816.07</v>
      </c>
      <c r="G55" s="156">
        <v>789.02</v>
      </c>
      <c r="H55" s="156">
        <v>16.46</v>
      </c>
      <c r="I55" s="156">
        <v>-1247.49</v>
      </c>
      <c r="J55" s="156">
        <v>-5023.75</v>
      </c>
    </row>
    <row r="56" spans="1:10">
      <c r="A56" s="146">
        <v>40724</v>
      </c>
      <c r="B56" s="154" t="s">
        <v>151</v>
      </c>
      <c r="C56" s="154" t="s">
        <v>191</v>
      </c>
      <c r="D56" s="156">
        <v>484245.8</v>
      </c>
      <c r="E56" s="154" t="s">
        <v>183</v>
      </c>
      <c r="F56" s="156">
        <v>483931.53</v>
      </c>
      <c r="G56" s="156">
        <v>5931.3</v>
      </c>
      <c r="H56" s="156">
        <v>-248.63</v>
      </c>
      <c r="I56" s="156">
        <v>-477.03</v>
      </c>
      <c r="J56" s="156">
        <v>-4891.37</v>
      </c>
    </row>
    <row r="57" spans="1:10">
      <c r="A57" s="146">
        <v>40755</v>
      </c>
      <c r="B57" s="154" t="s">
        <v>151</v>
      </c>
      <c r="C57" s="154" t="s">
        <v>191</v>
      </c>
      <c r="D57" s="156">
        <v>482299.13</v>
      </c>
      <c r="E57" s="154" t="s">
        <v>183</v>
      </c>
      <c r="F57" s="156">
        <v>481614.31</v>
      </c>
      <c r="G57" s="156">
        <v>5747.43</v>
      </c>
      <c r="H57" s="156">
        <v>61.77</v>
      </c>
      <c r="I57" s="156">
        <v>-252.66</v>
      </c>
      <c r="J57" s="156">
        <v>-4871.72</v>
      </c>
    </row>
    <row r="58" spans="1:10">
      <c r="A58" s="146">
        <v>40786</v>
      </c>
      <c r="B58" s="154" t="s">
        <v>151</v>
      </c>
      <c r="C58" s="154" t="s">
        <v>191</v>
      </c>
      <c r="D58" s="156">
        <v>584839.03</v>
      </c>
      <c r="E58" s="154" t="s">
        <v>183</v>
      </c>
      <c r="F58" s="156">
        <v>588550.92000000004</v>
      </c>
      <c r="G58" s="156">
        <v>3480.55</v>
      </c>
      <c r="H58" s="156">
        <v>-501.27</v>
      </c>
      <c r="I58" s="156">
        <v>-783.7</v>
      </c>
      <c r="J58" s="156">
        <v>-5907.47</v>
      </c>
    </row>
    <row r="59" spans="1:10">
      <c r="A59" s="146">
        <v>40816</v>
      </c>
      <c r="B59" s="154" t="s">
        <v>151</v>
      </c>
      <c r="C59" s="154" t="s">
        <v>191</v>
      </c>
      <c r="D59" s="156">
        <v>494089.51</v>
      </c>
      <c r="E59" s="154" t="s">
        <v>183</v>
      </c>
      <c r="F59" s="156">
        <v>496383.48</v>
      </c>
      <c r="G59" s="156">
        <v>2933.63</v>
      </c>
      <c r="H59" s="156">
        <v>-236.8</v>
      </c>
      <c r="I59" s="156">
        <v>0</v>
      </c>
      <c r="J59" s="156">
        <v>-4990.8</v>
      </c>
    </row>
    <row r="60" spans="1:10">
      <c r="A60" s="146">
        <v>40847</v>
      </c>
      <c r="B60" s="154" t="s">
        <v>151</v>
      </c>
      <c r="C60" s="154" t="s">
        <v>191</v>
      </c>
      <c r="D60" s="156">
        <v>512535.97</v>
      </c>
      <c r="E60" s="154" t="s">
        <v>183</v>
      </c>
      <c r="F60" s="156">
        <v>513420.76</v>
      </c>
      <c r="G60" s="156">
        <v>5231.87</v>
      </c>
      <c r="H60" s="156">
        <v>101.37</v>
      </c>
      <c r="I60" s="156">
        <v>-1040.8900000000001</v>
      </c>
      <c r="J60" s="156">
        <v>-5177.1400000000003</v>
      </c>
    </row>
    <row r="61" spans="1:10">
      <c r="A61" s="146">
        <v>40877</v>
      </c>
      <c r="B61" s="154" t="s">
        <v>151</v>
      </c>
      <c r="C61" s="154" t="s">
        <v>191</v>
      </c>
      <c r="D61" s="156">
        <v>466591.15</v>
      </c>
      <c r="E61" s="154" t="s">
        <v>183</v>
      </c>
      <c r="F61" s="156">
        <v>459728.01</v>
      </c>
      <c r="G61" s="156">
        <v>13874.24</v>
      </c>
      <c r="H61" s="156">
        <v>273.93</v>
      </c>
      <c r="I61" s="156">
        <v>-2571.9899999999998</v>
      </c>
      <c r="J61" s="156">
        <v>-4713.04</v>
      </c>
    </row>
    <row r="62" spans="1:10">
      <c r="A62" s="146">
        <v>40908</v>
      </c>
      <c r="B62" s="154" t="s">
        <v>151</v>
      </c>
      <c r="C62" s="154" t="s">
        <v>191</v>
      </c>
      <c r="D62" s="156">
        <v>562330.30000000005</v>
      </c>
      <c r="E62" s="154" t="s">
        <v>183</v>
      </c>
      <c r="F62" s="156">
        <v>554612.93999999994</v>
      </c>
      <c r="G62" s="156">
        <v>12151.41</v>
      </c>
      <c r="H62" s="156">
        <v>2353.36</v>
      </c>
      <c r="I62" s="156">
        <v>-1107.3</v>
      </c>
      <c r="J62" s="156">
        <v>-5680.11</v>
      </c>
    </row>
    <row r="63" spans="1:10">
      <c r="A63" s="146">
        <v>40939</v>
      </c>
      <c r="B63" s="154" t="s">
        <v>151</v>
      </c>
      <c r="C63" s="154" t="s">
        <v>191</v>
      </c>
      <c r="D63" s="156">
        <v>684596.19</v>
      </c>
      <c r="E63" s="154" t="s">
        <v>183</v>
      </c>
      <c r="F63" s="156">
        <v>645389.31999999995</v>
      </c>
      <c r="G63" s="156">
        <v>43638.17</v>
      </c>
      <c r="H63" s="156">
        <v>4010.35</v>
      </c>
      <c r="I63" s="156">
        <v>-1526.54</v>
      </c>
      <c r="J63" s="156">
        <v>-6915.11</v>
      </c>
    </row>
    <row r="64" spans="1:10">
      <c r="A64" s="146">
        <v>40968</v>
      </c>
      <c r="B64" s="154" t="s">
        <v>151</v>
      </c>
      <c r="C64" s="154" t="s">
        <v>191</v>
      </c>
      <c r="D64" s="156">
        <v>430872.45</v>
      </c>
      <c r="E64" s="154" t="s">
        <v>183</v>
      </c>
      <c r="F64" s="156">
        <v>415736.25</v>
      </c>
      <c r="G64" s="156">
        <v>20773.12</v>
      </c>
      <c r="H64" s="156">
        <v>-592.52</v>
      </c>
      <c r="I64" s="156">
        <v>-692.16</v>
      </c>
      <c r="J64" s="156">
        <v>-4352.24</v>
      </c>
    </row>
    <row r="65" spans="1:10">
      <c r="A65" s="146">
        <v>40999</v>
      </c>
      <c r="B65" s="154" t="s">
        <v>151</v>
      </c>
      <c r="C65" s="154" t="s">
        <v>191</v>
      </c>
      <c r="D65" s="156">
        <v>487548.37</v>
      </c>
      <c r="E65" s="154" t="s">
        <v>183</v>
      </c>
      <c r="F65" s="156">
        <v>486094.53</v>
      </c>
      <c r="G65" s="156">
        <v>3671.51</v>
      </c>
      <c r="H65" s="156">
        <v>3142.71</v>
      </c>
      <c r="I65" s="156">
        <v>-435.65</v>
      </c>
      <c r="J65" s="156">
        <v>-4924.7299999999996</v>
      </c>
    </row>
    <row r="66" spans="1:10">
      <c r="A66" s="146">
        <v>41029</v>
      </c>
      <c r="B66" s="154" t="s">
        <v>151</v>
      </c>
      <c r="C66" s="154" t="s">
        <v>191</v>
      </c>
      <c r="D66" s="156">
        <v>529407.66</v>
      </c>
      <c r="E66" s="154" t="s">
        <v>183</v>
      </c>
      <c r="F66" s="156">
        <v>524076.98</v>
      </c>
      <c r="G66" s="156">
        <v>9778.2199999999993</v>
      </c>
      <c r="H66" s="156">
        <v>993</v>
      </c>
      <c r="I66" s="156">
        <v>-92.99</v>
      </c>
      <c r="J66" s="156">
        <v>-5347.55</v>
      </c>
    </row>
    <row r="67" spans="1:10">
      <c r="A67" s="146">
        <v>41060</v>
      </c>
      <c r="B67" s="154" t="s">
        <v>151</v>
      </c>
      <c r="C67" s="154" t="s">
        <v>191</v>
      </c>
      <c r="D67" s="156">
        <v>505693.23</v>
      </c>
      <c r="E67" s="154" t="s">
        <v>183</v>
      </c>
      <c r="F67" s="156">
        <v>503794.62</v>
      </c>
      <c r="G67" s="156">
        <v>5894.12</v>
      </c>
      <c r="H67" s="156">
        <v>1870.12</v>
      </c>
      <c r="I67" s="156">
        <v>-757.63</v>
      </c>
      <c r="J67" s="156">
        <v>-5108</v>
      </c>
    </row>
    <row r="68" spans="1:10">
      <c r="A68" s="146">
        <v>41090</v>
      </c>
      <c r="B68" s="154" t="s">
        <v>151</v>
      </c>
      <c r="C68" s="154" t="s">
        <v>191</v>
      </c>
      <c r="D68" s="156">
        <v>580736.53</v>
      </c>
      <c r="E68" s="154" t="s">
        <v>183</v>
      </c>
      <c r="F68" s="156">
        <v>573792.22</v>
      </c>
      <c r="G68" s="156">
        <v>14578.9</v>
      </c>
      <c r="H68" s="156">
        <v>-1380.8</v>
      </c>
      <c r="I68" s="156">
        <v>-387.75</v>
      </c>
      <c r="J68" s="156">
        <v>-5866.04</v>
      </c>
    </row>
    <row r="69" spans="1:10">
      <c r="A69" s="146">
        <v>41121</v>
      </c>
      <c r="B69" s="154" t="s">
        <v>151</v>
      </c>
      <c r="C69" s="154" t="s">
        <v>191</v>
      </c>
      <c r="D69" s="156">
        <v>543664.03</v>
      </c>
      <c r="E69" s="154" t="s">
        <v>183</v>
      </c>
      <c r="F69" s="156">
        <v>532443.82999999996</v>
      </c>
      <c r="G69" s="156">
        <v>17778.82</v>
      </c>
      <c r="H69" s="156">
        <v>-82.04</v>
      </c>
      <c r="I69" s="156">
        <v>-985.02</v>
      </c>
      <c r="J69" s="156">
        <v>-5491.56</v>
      </c>
    </row>
    <row r="70" spans="1:10">
      <c r="A70" s="146">
        <v>41152</v>
      </c>
      <c r="B70" s="154" t="s">
        <v>151</v>
      </c>
      <c r="C70" s="154" t="s">
        <v>191</v>
      </c>
      <c r="D70" s="156">
        <v>571534.09</v>
      </c>
      <c r="E70" s="154" t="s">
        <v>183</v>
      </c>
      <c r="F70" s="156">
        <v>544920.56000000006</v>
      </c>
      <c r="G70" s="156">
        <v>20291.62</v>
      </c>
      <c r="H70" s="156">
        <v>12094.99</v>
      </c>
      <c r="I70" s="156">
        <v>0</v>
      </c>
      <c r="J70" s="156">
        <v>-5773.08</v>
      </c>
    </row>
    <row r="71" spans="1:10">
      <c r="A71" s="146">
        <v>41182</v>
      </c>
      <c r="B71" s="154" t="s">
        <v>151</v>
      </c>
      <c r="C71" s="154" t="s">
        <v>191</v>
      </c>
      <c r="D71" s="156">
        <v>522971.36</v>
      </c>
      <c r="E71" s="154" t="s">
        <v>183</v>
      </c>
      <c r="F71" s="156">
        <v>488698.98</v>
      </c>
      <c r="G71" s="156">
        <v>39329.69</v>
      </c>
      <c r="H71" s="156">
        <v>532.89</v>
      </c>
      <c r="I71" s="156">
        <v>-307.66000000000003</v>
      </c>
      <c r="J71" s="156">
        <v>-5282.54</v>
      </c>
    </row>
    <row r="72" spans="1:10">
      <c r="A72" s="146">
        <v>41213</v>
      </c>
      <c r="B72" s="154" t="s">
        <v>151</v>
      </c>
      <c r="C72" s="154" t="s">
        <v>191</v>
      </c>
      <c r="D72" s="156">
        <v>524466.51</v>
      </c>
      <c r="E72" s="154" t="s">
        <v>183</v>
      </c>
      <c r="F72" s="156">
        <v>497763.52</v>
      </c>
      <c r="G72" s="156">
        <v>32005.33</v>
      </c>
      <c r="H72" s="156">
        <v>212.3</v>
      </c>
      <c r="I72" s="156">
        <v>-217</v>
      </c>
      <c r="J72" s="156">
        <v>-5297.64</v>
      </c>
    </row>
    <row r="73" spans="1:10">
      <c r="A73" s="146">
        <v>41243</v>
      </c>
      <c r="B73" s="154" t="s">
        <v>151</v>
      </c>
      <c r="C73" s="154" t="s">
        <v>191</v>
      </c>
      <c r="D73" s="156">
        <v>520702.12</v>
      </c>
      <c r="E73" s="154" t="s">
        <v>183</v>
      </c>
      <c r="F73" s="156">
        <v>485819.88</v>
      </c>
      <c r="G73" s="156">
        <v>34275.589999999997</v>
      </c>
      <c r="H73" s="156">
        <v>6524.02</v>
      </c>
      <c r="I73" s="156">
        <v>-657.75</v>
      </c>
      <c r="J73" s="156">
        <v>-5259.62</v>
      </c>
    </row>
    <row r="74" spans="1:10">
      <c r="A74" s="146">
        <v>41274</v>
      </c>
      <c r="B74" s="154" t="s">
        <v>151</v>
      </c>
      <c r="C74" s="154" t="s">
        <v>191</v>
      </c>
      <c r="D74" s="156">
        <v>600487.84</v>
      </c>
      <c r="E74" s="154" t="s">
        <v>183</v>
      </c>
      <c r="F74" s="156">
        <v>578454.15</v>
      </c>
      <c r="G74" s="156">
        <v>28376.85</v>
      </c>
      <c r="H74" s="156">
        <v>-209.15</v>
      </c>
      <c r="I74" s="156">
        <v>-68.48</v>
      </c>
      <c r="J74" s="156">
        <v>-6065.53</v>
      </c>
    </row>
    <row r="75" spans="1:10">
      <c r="A75" s="146">
        <v>41305</v>
      </c>
      <c r="B75" s="154" t="s">
        <v>151</v>
      </c>
      <c r="C75" s="154" t="s">
        <v>191</v>
      </c>
      <c r="D75" s="156">
        <v>727428.3</v>
      </c>
      <c r="E75" s="154" t="s">
        <v>183</v>
      </c>
      <c r="F75" s="156">
        <v>734436.73</v>
      </c>
      <c r="G75" s="156">
        <v>375.62</v>
      </c>
      <c r="H75" s="156">
        <v>236.37</v>
      </c>
      <c r="I75" s="156">
        <v>-272.66000000000003</v>
      </c>
      <c r="J75" s="156">
        <v>-7347.76</v>
      </c>
    </row>
    <row r="76" spans="1:10">
      <c r="A76" s="146">
        <v>41333</v>
      </c>
      <c r="B76" s="154" t="s">
        <v>151</v>
      </c>
      <c r="C76" s="154" t="s">
        <v>191</v>
      </c>
      <c r="D76" s="156">
        <v>392873.38</v>
      </c>
      <c r="E76" s="154" t="s">
        <v>183</v>
      </c>
      <c r="F76" s="156">
        <v>364077.91</v>
      </c>
      <c r="G76" s="156">
        <v>30750.28</v>
      </c>
      <c r="H76" s="156">
        <v>2124.2199999999998</v>
      </c>
      <c r="I76" s="156">
        <v>-110.62</v>
      </c>
      <c r="J76" s="156">
        <v>-3968.41</v>
      </c>
    </row>
    <row r="77" spans="1:10">
      <c r="A77" s="146">
        <v>41364</v>
      </c>
      <c r="B77" s="154" t="s">
        <v>151</v>
      </c>
      <c r="C77" s="154" t="s">
        <v>191</v>
      </c>
      <c r="D77" s="156">
        <v>518327.44</v>
      </c>
      <c r="E77" s="154" t="s">
        <v>183</v>
      </c>
      <c r="F77" s="156">
        <v>501255.38</v>
      </c>
      <c r="G77" s="156">
        <v>22561.42</v>
      </c>
      <c r="H77" s="156">
        <v>-144.46</v>
      </c>
      <c r="I77" s="156">
        <v>-109.27</v>
      </c>
      <c r="J77" s="156">
        <v>-5235.63</v>
      </c>
    </row>
    <row r="78" spans="1:10">
      <c r="A78" s="146">
        <v>41394</v>
      </c>
      <c r="B78" s="154" t="s">
        <v>151</v>
      </c>
      <c r="C78" s="154" t="s">
        <v>191</v>
      </c>
      <c r="D78" s="156">
        <v>530875.46</v>
      </c>
      <c r="E78" s="154" t="s">
        <v>183</v>
      </c>
      <c r="F78" s="156">
        <v>520178.23</v>
      </c>
      <c r="G78" s="156">
        <v>15500.72</v>
      </c>
      <c r="H78" s="156">
        <v>683.88</v>
      </c>
      <c r="I78" s="156">
        <v>-125</v>
      </c>
      <c r="J78" s="156">
        <v>-5362.37</v>
      </c>
    </row>
    <row r="79" spans="1:10">
      <c r="A79" s="146">
        <v>41425</v>
      </c>
      <c r="B79" s="154" t="s">
        <v>151</v>
      </c>
      <c r="C79" s="154" t="s">
        <v>191</v>
      </c>
      <c r="D79" s="156">
        <v>500081.73</v>
      </c>
      <c r="E79" s="154" t="s">
        <v>183</v>
      </c>
      <c r="F79" s="156">
        <v>481958.75</v>
      </c>
      <c r="G79" s="156">
        <v>21171.34</v>
      </c>
      <c r="H79" s="156">
        <v>2267.8000000000002</v>
      </c>
      <c r="I79" s="156">
        <v>-264.82</v>
      </c>
      <c r="J79" s="156">
        <v>-5051.34</v>
      </c>
    </row>
    <row r="80" spans="1:10">
      <c r="A80" s="146">
        <v>41455</v>
      </c>
      <c r="B80" s="154" t="s">
        <v>151</v>
      </c>
      <c r="C80" s="154" t="s">
        <v>191</v>
      </c>
      <c r="D80" s="156">
        <v>545652.32999999996</v>
      </c>
      <c r="E80" s="154" t="s">
        <v>183</v>
      </c>
      <c r="F80" s="156">
        <v>526306.67000000004</v>
      </c>
      <c r="G80" s="156">
        <v>24754.32</v>
      </c>
      <c r="H80" s="156">
        <v>102.98</v>
      </c>
      <c r="I80" s="156">
        <v>0</v>
      </c>
      <c r="J80" s="156">
        <v>-5511.64</v>
      </c>
    </row>
    <row r="81" spans="1:10">
      <c r="A81" s="146">
        <v>41486</v>
      </c>
      <c r="B81" s="154" t="s">
        <v>151</v>
      </c>
      <c r="C81" s="154" t="s">
        <v>191</v>
      </c>
      <c r="D81" s="156">
        <v>526622.19999999995</v>
      </c>
      <c r="E81" s="154" t="s">
        <v>183</v>
      </c>
      <c r="F81" s="156">
        <v>519518.71</v>
      </c>
      <c r="G81" s="156">
        <v>12150.68</v>
      </c>
      <c r="H81" s="156">
        <v>384</v>
      </c>
      <c r="I81" s="156">
        <v>-111.77</v>
      </c>
      <c r="J81" s="156">
        <v>-5319.42</v>
      </c>
    </row>
    <row r="82" spans="1:10">
      <c r="A82" s="146">
        <v>41517</v>
      </c>
      <c r="B82" s="154" t="s">
        <v>151</v>
      </c>
      <c r="C82" s="154" t="s">
        <v>191</v>
      </c>
      <c r="D82" s="156">
        <v>501014.95</v>
      </c>
      <c r="E82" s="154" t="s">
        <v>183</v>
      </c>
      <c r="F82" s="156">
        <v>501412.2</v>
      </c>
      <c r="G82" s="156">
        <v>6756.03</v>
      </c>
      <c r="H82" s="156">
        <v>595.91</v>
      </c>
      <c r="I82" s="156">
        <v>-2688.43</v>
      </c>
      <c r="J82" s="156">
        <v>-5060.76</v>
      </c>
    </row>
    <row r="83" spans="1:10">
      <c r="A83" s="146">
        <v>41547</v>
      </c>
      <c r="B83" s="154" t="s">
        <v>151</v>
      </c>
      <c r="C83" s="154" t="s">
        <v>191</v>
      </c>
      <c r="D83" s="156">
        <v>523838.46</v>
      </c>
      <c r="E83" s="154" t="s">
        <v>183</v>
      </c>
      <c r="F83" s="156">
        <v>522340.01</v>
      </c>
      <c r="G83" s="156">
        <v>6475.7</v>
      </c>
      <c r="H83" s="156">
        <v>533.88</v>
      </c>
      <c r="I83" s="156">
        <v>-219.84</v>
      </c>
      <c r="J83" s="156">
        <v>-5291.29</v>
      </c>
    </row>
    <row r="84" spans="1:10">
      <c r="A84" s="146">
        <v>41578</v>
      </c>
      <c r="B84" s="154" t="s">
        <v>151</v>
      </c>
      <c r="C84" s="154" t="s">
        <v>191</v>
      </c>
      <c r="D84" s="156">
        <v>494737.9</v>
      </c>
      <c r="E84" s="154" t="s">
        <v>183</v>
      </c>
      <c r="F84" s="156">
        <v>481049.95</v>
      </c>
      <c r="G84" s="156">
        <v>17608.91</v>
      </c>
      <c r="H84" s="156">
        <v>1076.3900000000001</v>
      </c>
      <c r="I84" s="156">
        <v>0</v>
      </c>
      <c r="J84" s="156">
        <v>-4997.3500000000004</v>
      </c>
    </row>
    <row r="85" spans="1:10">
      <c r="A85" s="146">
        <v>41608</v>
      </c>
      <c r="B85" s="154" t="s">
        <v>151</v>
      </c>
      <c r="C85" s="154" t="s">
        <v>191</v>
      </c>
      <c r="D85" s="156">
        <v>521966.29</v>
      </c>
      <c r="E85" s="154" t="s">
        <v>183</v>
      </c>
      <c r="F85" s="156">
        <v>523231.62</v>
      </c>
      <c r="G85" s="156">
        <v>4411.99</v>
      </c>
      <c r="H85" s="156">
        <v>-3.84</v>
      </c>
      <c r="I85" s="156">
        <v>-401.09</v>
      </c>
      <c r="J85" s="156">
        <v>-5272.39</v>
      </c>
    </row>
    <row r="86" spans="1:10">
      <c r="A86" s="146">
        <v>41639</v>
      </c>
      <c r="B86" s="154" t="s">
        <v>151</v>
      </c>
      <c r="C86" s="154" t="s">
        <v>191</v>
      </c>
      <c r="D86" s="156">
        <v>618766.64</v>
      </c>
      <c r="E86" s="154" t="s">
        <v>183</v>
      </c>
      <c r="F86" s="156">
        <v>617890.86</v>
      </c>
      <c r="G86" s="156">
        <v>3338.02</v>
      </c>
      <c r="H86" s="156">
        <v>3826.14</v>
      </c>
      <c r="I86" s="156">
        <v>-38.21</v>
      </c>
      <c r="J86" s="156">
        <v>-6250.17</v>
      </c>
    </row>
    <row r="87" spans="1:10">
      <c r="A87" s="146">
        <v>41670</v>
      </c>
      <c r="B87" s="154" t="s">
        <v>151</v>
      </c>
      <c r="C87" s="154" t="s">
        <v>191</v>
      </c>
      <c r="D87" s="156">
        <v>713176.25</v>
      </c>
      <c r="E87" s="154" t="s">
        <v>183</v>
      </c>
      <c r="F87" s="156">
        <v>702895.84</v>
      </c>
      <c r="G87" s="156">
        <v>16523.63</v>
      </c>
      <c r="H87" s="156">
        <v>1215.7</v>
      </c>
      <c r="I87" s="156">
        <v>-255.12</v>
      </c>
      <c r="J87" s="156">
        <v>-7203.8</v>
      </c>
    </row>
    <row r="88" spans="1:10">
      <c r="A88" s="146">
        <v>41698</v>
      </c>
      <c r="B88" s="154" t="s">
        <v>151</v>
      </c>
      <c r="C88" s="154" t="s">
        <v>191</v>
      </c>
      <c r="D88" s="156">
        <v>453605.41</v>
      </c>
      <c r="E88" s="154" t="s">
        <v>183</v>
      </c>
      <c r="F88" s="156">
        <v>451820.67</v>
      </c>
      <c r="G88" s="156">
        <v>6366.26</v>
      </c>
      <c r="H88" s="156">
        <v>0.36</v>
      </c>
      <c r="I88" s="156">
        <v>0</v>
      </c>
      <c r="J88" s="156">
        <v>-4581.88</v>
      </c>
    </row>
    <row r="89" spans="1:10">
      <c r="A89" s="146">
        <v>41729</v>
      </c>
      <c r="B89" s="154" t="s">
        <v>151</v>
      </c>
      <c r="C89" s="154" t="s">
        <v>191</v>
      </c>
      <c r="D89" s="156">
        <v>448586</v>
      </c>
      <c r="E89" s="154" t="s">
        <v>183</v>
      </c>
      <c r="F89" s="156">
        <v>444596.33</v>
      </c>
      <c r="G89" s="156">
        <v>6622.52</v>
      </c>
      <c r="H89" s="156">
        <v>2133.08</v>
      </c>
      <c r="I89" s="156">
        <v>-234.76</v>
      </c>
      <c r="J89" s="156">
        <v>-4531.17</v>
      </c>
    </row>
    <row r="90" spans="1:10">
      <c r="A90" s="146">
        <v>41759</v>
      </c>
      <c r="B90" s="154" t="s">
        <v>151</v>
      </c>
      <c r="C90" s="154" t="s">
        <v>191</v>
      </c>
      <c r="D90" s="156">
        <v>540713.59</v>
      </c>
      <c r="E90" s="154" t="s">
        <v>183</v>
      </c>
      <c r="F90" s="156">
        <v>524172.42</v>
      </c>
      <c r="G90" s="156">
        <v>17725.97</v>
      </c>
      <c r="H90" s="156">
        <v>4490.72</v>
      </c>
      <c r="I90" s="156">
        <v>-213.77</v>
      </c>
      <c r="J90" s="156">
        <v>-5461.75</v>
      </c>
    </row>
    <row r="91" spans="1:10">
      <c r="A91" s="146">
        <v>41790</v>
      </c>
      <c r="B91" s="154" t="s">
        <v>151</v>
      </c>
      <c r="C91" s="154" t="s">
        <v>191</v>
      </c>
      <c r="D91" s="156">
        <v>558286.67000000004</v>
      </c>
      <c r="E91" s="154" t="s">
        <v>183</v>
      </c>
      <c r="F91" s="156">
        <v>544316.92000000004</v>
      </c>
      <c r="G91" s="156">
        <v>18154.57</v>
      </c>
      <c r="H91" s="156">
        <v>1651.76</v>
      </c>
      <c r="I91" s="156">
        <v>-197.31</v>
      </c>
      <c r="J91" s="156">
        <v>-5639.27</v>
      </c>
    </row>
    <row r="92" spans="1:10">
      <c r="A92" s="146">
        <v>41820</v>
      </c>
      <c r="B92" s="154" t="s">
        <v>151</v>
      </c>
      <c r="C92" s="154" t="s">
        <v>191</v>
      </c>
      <c r="D92" s="156">
        <v>547714.76</v>
      </c>
      <c r="E92" s="154" t="s">
        <v>183</v>
      </c>
      <c r="F92" s="156">
        <v>550784.93000000005</v>
      </c>
      <c r="G92" s="156">
        <v>2836.56</v>
      </c>
      <c r="H92" s="156">
        <v>-48.2</v>
      </c>
      <c r="I92" s="156">
        <v>-326.05</v>
      </c>
      <c r="J92" s="156">
        <v>-5532.48</v>
      </c>
    </row>
    <row r="93" spans="1:10">
      <c r="A93" s="146">
        <v>41851</v>
      </c>
      <c r="B93" s="154" t="s">
        <v>151</v>
      </c>
      <c r="C93" s="154" t="s">
        <v>191</v>
      </c>
      <c r="D93" s="156">
        <v>527878.15</v>
      </c>
      <c r="E93" s="154" t="s">
        <v>183</v>
      </c>
      <c r="F93" s="156">
        <v>527598.82999999996</v>
      </c>
      <c r="G93" s="156">
        <v>3505.62</v>
      </c>
      <c r="H93" s="156">
        <v>2600.62</v>
      </c>
      <c r="I93" s="156">
        <v>-494.82</v>
      </c>
      <c r="J93" s="156">
        <v>-5332.1</v>
      </c>
    </row>
    <row r="94" spans="1:10">
      <c r="A94" s="146">
        <v>41882</v>
      </c>
      <c r="B94" s="154" t="s">
        <v>151</v>
      </c>
      <c r="C94" s="154" t="s">
        <v>191</v>
      </c>
      <c r="D94" s="156">
        <v>563167.07999999996</v>
      </c>
      <c r="E94" s="154" t="s">
        <v>183</v>
      </c>
      <c r="F94" s="156">
        <v>561933.84</v>
      </c>
      <c r="G94" s="156">
        <v>6754.29</v>
      </c>
      <c r="H94" s="156">
        <v>267.52</v>
      </c>
      <c r="I94" s="156">
        <v>-100.01</v>
      </c>
      <c r="J94" s="156">
        <v>-5688.56</v>
      </c>
    </row>
    <row r="95" spans="1:10">
      <c r="A95" s="146">
        <v>41912</v>
      </c>
      <c r="B95" s="154" t="s">
        <v>151</v>
      </c>
      <c r="C95" s="154" t="s">
        <v>191</v>
      </c>
      <c r="D95" s="156">
        <v>539193.19999999995</v>
      </c>
      <c r="E95" s="154" t="s">
        <v>183</v>
      </c>
      <c r="F95" s="156">
        <v>540789.01</v>
      </c>
      <c r="G95" s="156">
        <v>3805.38</v>
      </c>
      <c r="H95" s="156">
        <v>239.6</v>
      </c>
      <c r="I95" s="156">
        <v>-194.39</v>
      </c>
      <c r="J95" s="156">
        <v>-5446.4</v>
      </c>
    </row>
    <row r="96" spans="1:10">
      <c r="A96" s="146">
        <v>41943</v>
      </c>
      <c r="B96" s="154" t="s">
        <v>151</v>
      </c>
      <c r="C96" s="154" t="s">
        <v>191</v>
      </c>
      <c r="D96" s="156">
        <v>511461.35</v>
      </c>
      <c r="E96" s="154" t="s">
        <v>183</v>
      </c>
      <c r="F96" s="156">
        <v>528383.38</v>
      </c>
      <c r="G96" s="156">
        <v>4722.71</v>
      </c>
      <c r="H96" s="156">
        <v>-16210.17</v>
      </c>
      <c r="I96" s="156">
        <v>-268.3</v>
      </c>
      <c r="J96" s="156">
        <v>-5166.2700000000004</v>
      </c>
    </row>
    <row r="97" spans="1:10">
      <c r="A97" s="146">
        <v>41973</v>
      </c>
      <c r="B97" s="154" t="s">
        <v>151</v>
      </c>
      <c r="C97" s="154" t="s">
        <v>191</v>
      </c>
      <c r="D97" s="156">
        <v>510052.62</v>
      </c>
      <c r="E97" s="154" t="s">
        <v>183</v>
      </c>
      <c r="F97" s="156">
        <v>511784.01</v>
      </c>
      <c r="G97" s="156">
        <v>3139.75</v>
      </c>
      <c r="H97" s="156">
        <v>280.89999999999998</v>
      </c>
      <c r="I97" s="156">
        <v>0</v>
      </c>
      <c r="J97" s="156">
        <v>-5152.04</v>
      </c>
    </row>
    <row r="98" spans="1:10">
      <c r="A98" s="146">
        <v>42004</v>
      </c>
      <c r="B98" s="154" t="s">
        <v>151</v>
      </c>
      <c r="C98" s="154" t="s">
        <v>191</v>
      </c>
      <c r="D98" s="156">
        <v>652499.18999999994</v>
      </c>
      <c r="E98" s="154" t="s">
        <v>183</v>
      </c>
      <c r="F98" s="156">
        <v>652552.12</v>
      </c>
      <c r="G98" s="156">
        <v>4020.65</v>
      </c>
      <c r="H98" s="156">
        <v>2645.09</v>
      </c>
      <c r="I98" s="156">
        <v>-127.77</v>
      </c>
      <c r="J98" s="156">
        <v>-6590.9</v>
      </c>
    </row>
    <row r="99" spans="1:10">
      <c r="A99" s="146">
        <v>42035</v>
      </c>
      <c r="B99" s="154" t="s">
        <v>151</v>
      </c>
      <c r="C99" s="154" t="s">
        <v>191</v>
      </c>
      <c r="D99" s="156">
        <v>738651.44</v>
      </c>
      <c r="E99" s="154" t="s">
        <v>183</v>
      </c>
      <c r="F99" s="156">
        <v>724970.35</v>
      </c>
      <c r="G99" s="156">
        <v>21405.01</v>
      </c>
      <c r="H99" s="156">
        <v>309.70999999999998</v>
      </c>
      <c r="I99" s="156">
        <v>-572.5</v>
      </c>
      <c r="J99" s="156">
        <v>-7461.13</v>
      </c>
    </row>
    <row r="100" spans="1:10">
      <c r="A100" s="146">
        <v>42063</v>
      </c>
      <c r="B100" s="154" t="s">
        <v>151</v>
      </c>
      <c r="C100" s="154" t="s">
        <v>191</v>
      </c>
      <c r="D100" s="156">
        <v>462646.54</v>
      </c>
      <c r="E100" s="154" t="s">
        <v>183</v>
      </c>
      <c r="F100" s="156">
        <v>466406.31</v>
      </c>
      <c r="G100" s="156">
        <v>832.07</v>
      </c>
      <c r="H100" s="156">
        <v>293.48</v>
      </c>
      <c r="I100" s="156">
        <v>-212.13</v>
      </c>
      <c r="J100" s="156">
        <v>-4673.1899999999996</v>
      </c>
    </row>
    <row r="101" spans="1:10">
      <c r="A101" s="146">
        <v>42094</v>
      </c>
      <c r="B101" s="154" t="s">
        <v>151</v>
      </c>
      <c r="C101" s="154" t="s">
        <v>191</v>
      </c>
      <c r="D101" s="156">
        <v>455918.31</v>
      </c>
      <c r="E101" s="154" t="s">
        <v>183</v>
      </c>
      <c r="F101" s="156">
        <v>448836.8</v>
      </c>
      <c r="G101" s="156">
        <v>11803.1</v>
      </c>
      <c r="H101" s="156">
        <v>47.47</v>
      </c>
      <c r="I101" s="156">
        <v>-163.83000000000001</v>
      </c>
      <c r="J101" s="156">
        <v>-4605.2299999999996</v>
      </c>
    </row>
    <row r="102" spans="1:10">
      <c r="A102" s="146">
        <v>42124</v>
      </c>
      <c r="B102" s="154" t="s">
        <v>151</v>
      </c>
      <c r="C102" s="154" t="s">
        <v>191</v>
      </c>
      <c r="D102" s="156">
        <v>455951.04</v>
      </c>
      <c r="E102" s="154" t="s">
        <v>183</v>
      </c>
      <c r="F102" s="156">
        <v>522379.83</v>
      </c>
      <c r="G102" s="156">
        <v>5785.93</v>
      </c>
      <c r="H102" s="156">
        <v>-67214.600000000006</v>
      </c>
      <c r="I102" s="156">
        <v>-394.55</v>
      </c>
      <c r="J102" s="156">
        <v>-4605.57</v>
      </c>
    </row>
    <row r="103" spans="1:10">
      <c r="A103" s="146">
        <v>42155</v>
      </c>
      <c r="B103" s="154" t="s">
        <v>151</v>
      </c>
      <c r="C103" s="154" t="s">
        <v>191</v>
      </c>
      <c r="D103" s="156">
        <v>526641.87</v>
      </c>
      <c r="E103" s="154" t="s">
        <v>183</v>
      </c>
      <c r="F103" s="156">
        <v>529678.39</v>
      </c>
      <c r="G103" s="156">
        <v>3394.8</v>
      </c>
      <c r="H103" s="156">
        <v>-1018.94</v>
      </c>
      <c r="I103" s="156">
        <v>-92.77</v>
      </c>
      <c r="J103" s="156">
        <v>-5319.61</v>
      </c>
    </row>
    <row r="104" spans="1:10">
      <c r="A104" s="146">
        <v>42185</v>
      </c>
      <c r="B104" s="154" t="s">
        <v>151</v>
      </c>
      <c r="C104" s="154" t="s">
        <v>191</v>
      </c>
      <c r="D104" s="156">
        <v>578703.30000000005</v>
      </c>
      <c r="E104" s="154" t="s">
        <v>183</v>
      </c>
      <c r="F104" s="156">
        <v>578418.62</v>
      </c>
      <c r="G104" s="156">
        <v>4716.7</v>
      </c>
      <c r="H104" s="156">
        <v>1512.31</v>
      </c>
      <c r="I104" s="156">
        <v>-98.84</v>
      </c>
      <c r="J104" s="156">
        <v>-5845.49</v>
      </c>
    </row>
    <row r="105" spans="1:10">
      <c r="A105" s="146">
        <v>42216</v>
      </c>
      <c r="B105" s="154" t="s">
        <v>151</v>
      </c>
      <c r="C105" s="154" t="s">
        <v>191</v>
      </c>
      <c r="D105" s="156">
        <v>562520.73</v>
      </c>
      <c r="E105" s="154" t="s">
        <v>183</v>
      </c>
      <c r="F105" s="156">
        <v>563668.42000000004</v>
      </c>
      <c r="G105" s="156">
        <v>4847.99</v>
      </c>
      <c r="H105" s="156">
        <v>116.32</v>
      </c>
      <c r="I105" s="156">
        <v>-429.97</v>
      </c>
      <c r="J105" s="156">
        <v>-5682.03</v>
      </c>
    </row>
    <row r="106" spans="1:10">
      <c r="A106" s="146">
        <v>42247</v>
      </c>
      <c r="B106" s="154" t="s">
        <v>151</v>
      </c>
      <c r="C106" s="154" t="s">
        <v>191</v>
      </c>
      <c r="D106" s="156">
        <v>579906.22</v>
      </c>
      <c r="E106" s="154" t="s">
        <v>183</v>
      </c>
      <c r="F106" s="156">
        <v>579625.97</v>
      </c>
      <c r="G106" s="156">
        <v>4793.2</v>
      </c>
      <c r="H106" s="156">
        <v>1418.07</v>
      </c>
      <c r="I106" s="156">
        <v>-73.38</v>
      </c>
      <c r="J106" s="156">
        <v>-5857.64</v>
      </c>
    </row>
    <row r="107" spans="1:10">
      <c r="A107" s="146">
        <v>42277</v>
      </c>
      <c r="B107" s="154" t="s">
        <v>151</v>
      </c>
      <c r="C107" s="154" t="s">
        <v>191</v>
      </c>
      <c r="D107" s="156">
        <v>537416.05000000005</v>
      </c>
      <c r="E107" s="154" t="s">
        <v>183</v>
      </c>
      <c r="F107" s="156">
        <v>539034.18999999994</v>
      </c>
      <c r="G107" s="156">
        <v>3340.09</v>
      </c>
      <c r="H107" s="156">
        <v>569.79</v>
      </c>
      <c r="I107" s="156">
        <v>-99.58</v>
      </c>
      <c r="J107" s="156">
        <v>-5428.44</v>
      </c>
    </row>
    <row r="108" spans="1:10">
      <c r="A108" s="146">
        <v>42308</v>
      </c>
      <c r="B108" s="154" t="s">
        <v>151</v>
      </c>
      <c r="C108" s="154" t="s">
        <v>191</v>
      </c>
      <c r="D108" s="156">
        <v>552590.22</v>
      </c>
      <c r="E108" s="154" t="s">
        <v>183</v>
      </c>
      <c r="F108" s="156">
        <v>543769.18999999994</v>
      </c>
      <c r="G108" s="156">
        <v>15718.13</v>
      </c>
      <c r="H108" s="156">
        <v>-1187.7</v>
      </c>
      <c r="I108" s="156">
        <v>-127.68</v>
      </c>
      <c r="J108" s="156">
        <v>-5581.72</v>
      </c>
    </row>
    <row r="109" spans="1:10">
      <c r="A109" s="146">
        <v>42338</v>
      </c>
      <c r="B109" s="154" t="s">
        <v>151</v>
      </c>
      <c r="C109" s="154" t="s">
        <v>191</v>
      </c>
      <c r="D109" s="156">
        <v>543320.68999999994</v>
      </c>
      <c r="E109" s="154" t="s">
        <v>183</v>
      </c>
      <c r="F109" s="156">
        <v>538108.74</v>
      </c>
      <c r="G109" s="156">
        <v>12944.37</v>
      </c>
      <c r="H109" s="156">
        <v>-2192.9</v>
      </c>
      <c r="I109" s="156">
        <v>-51.44</v>
      </c>
      <c r="J109" s="156">
        <v>-5488.08</v>
      </c>
    </row>
    <row r="110" spans="1:10">
      <c r="A110" s="146">
        <v>42369</v>
      </c>
      <c r="B110" s="154" t="s">
        <v>151</v>
      </c>
      <c r="C110" s="154" t="s">
        <v>191</v>
      </c>
      <c r="D110" s="156">
        <v>678241.44</v>
      </c>
      <c r="E110" s="154" t="s">
        <v>183</v>
      </c>
      <c r="F110" s="156">
        <v>678437.98</v>
      </c>
      <c r="G110" s="156">
        <v>6557.06</v>
      </c>
      <c r="H110" s="156">
        <v>97.32</v>
      </c>
      <c r="I110" s="156">
        <v>0</v>
      </c>
      <c r="J110" s="156">
        <v>-6850.92</v>
      </c>
    </row>
    <row r="111" spans="1:10">
      <c r="A111" s="146">
        <v>42400</v>
      </c>
      <c r="B111" s="154" t="s">
        <v>151</v>
      </c>
      <c r="C111" s="154" t="s">
        <v>191</v>
      </c>
      <c r="D111" s="156">
        <v>771323.97</v>
      </c>
      <c r="E111" s="154" t="s">
        <v>183</v>
      </c>
      <c r="F111" s="156">
        <v>760967.08</v>
      </c>
      <c r="G111" s="156">
        <v>6620.1</v>
      </c>
      <c r="H111" s="156">
        <v>12201.68</v>
      </c>
      <c r="I111" s="156">
        <v>-673.74</v>
      </c>
      <c r="J111" s="156">
        <v>-7791.15</v>
      </c>
    </row>
    <row r="112" spans="1:10">
      <c r="A112" s="146">
        <v>42429</v>
      </c>
      <c r="B112" s="154" t="s">
        <v>151</v>
      </c>
      <c r="C112" s="154" t="s">
        <v>191</v>
      </c>
      <c r="D112" s="156">
        <v>458715.68</v>
      </c>
      <c r="E112" s="154" t="s">
        <v>183</v>
      </c>
      <c r="F112" s="156">
        <v>461242.45</v>
      </c>
      <c r="G112" s="156">
        <v>6838.15</v>
      </c>
      <c r="H112" s="156">
        <v>-4621.33</v>
      </c>
      <c r="I112" s="156">
        <v>-110.1</v>
      </c>
      <c r="J112" s="156">
        <v>-4633.49</v>
      </c>
    </row>
    <row r="113" spans="1:10">
      <c r="A113" s="146">
        <v>42460</v>
      </c>
      <c r="B113" s="154" t="s">
        <v>151</v>
      </c>
      <c r="C113" s="154" t="s">
        <v>191</v>
      </c>
      <c r="D113" s="156">
        <v>474268.14</v>
      </c>
      <c r="E113" s="154" t="s">
        <v>183</v>
      </c>
      <c r="F113" s="156">
        <v>472079.23</v>
      </c>
      <c r="G113" s="156">
        <v>6447.99</v>
      </c>
      <c r="H113" s="156">
        <v>575.91999999999996</v>
      </c>
      <c r="I113" s="156">
        <v>-44.41</v>
      </c>
      <c r="J113" s="156">
        <v>-4790.59</v>
      </c>
    </row>
    <row r="114" spans="1:10">
      <c r="A114" s="146">
        <v>42490</v>
      </c>
      <c r="B114" s="154" t="s">
        <v>151</v>
      </c>
      <c r="C114" s="154" t="s">
        <v>191</v>
      </c>
      <c r="D114" s="156">
        <v>561399.89</v>
      </c>
      <c r="E114" s="154" t="s">
        <v>183</v>
      </c>
      <c r="F114" s="156">
        <v>557445.29</v>
      </c>
      <c r="G114" s="156">
        <v>8534.86</v>
      </c>
      <c r="H114" s="156">
        <v>1136.58</v>
      </c>
      <c r="I114" s="156">
        <v>-46.14</v>
      </c>
      <c r="J114" s="156">
        <v>-5670.7</v>
      </c>
    </row>
    <row r="115" spans="1:10">
      <c r="A115" s="146">
        <v>42521</v>
      </c>
      <c r="B115" s="154" t="s">
        <v>151</v>
      </c>
      <c r="C115" s="154" t="s">
        <v>191</v>
      </c>
      <c r="D115" s="156">
        <v>561619.31000000006</v>
      </c>
      <c r="E115" s="154" t="s">
        <v>183</v>
      </c>
      <c r="F115" s="156">
        <v>559718.57999999996</v>
      </c>
      <c r="G115" s="156">
        <v>9008.11</v>
      </c>
      <c r="H115" s="156">
        <v>-1335.7</v>
      </c>
      <c r="I115" s="156">
        <v>-98.75</v>
      </c>
      <c r="J115" s="156">
        <v>-5672.93</v>
      </c>
    </row>
    <row r="116" spans="1:10">
      <c r="A116" s="146">
        <v>42551</v>
      </c>
      <c r="B116" s="154" t="s">
        <v>151</v>
      </c>
      <c r="C116" s="154" t="s">
        <v>191</v>
      </c>
      <c r="D116" s="156">
        <v>570678.68000000005</v>
      </c>
      <c r="E116" s="154" t="s">
        <v>183</v>
      </c>
      <c r="F116" s="156">
        <v>567742.73</v>
      </c>
      <c r="G116" s="156">
        <v>8694.6200000000008</v>
      </c>
      <c r="H116" s="156">
        <v>67.95</v>
      </c>
      <c r="I116" s="156">
        <v>-62.19</v>
      </c>
      <c r="J116" s="156">
        <v>-5764.43</v>
      </c>
    </row>
    <row r="117" spans="1:10">
      <c r="A117" s="146">
        <v>42582</v>
      </c>
      <c r="B117" s="154" t="s">
        <v>151</v>
      </c>
      <c r="C117" s="154" t="s">
        <v>191</v>
      </c>
      <c r="D117" s="156">
        <v>582822.81000000006</v>
      </c>
      <c r="E117" s="154" t="s">
        <v>183</v>
      </c>
      <c r="F117" s="156">
        <v>585439.13</v>
      </c>
      <c r="G117" s="156">
        <v>3571.31</v>
      </c>
      <c r="H117" s="156">
        <v>-208.91</v>
      </c>
      <c r="I117" s="156">
        <v>-91.62</v>
      </c>
      <c r="J117" s="156">
        <v>-5887.1</v>
      </c>
    </row>
    <row r="118" spans="1:10">
      <c r="A118" s="146">
        <v>42613</v>
      </c>
      <c r="B118" s="154" t="s">
        <v>151</v>
      </c>
      <c r="C118" s="154" t="s">
        <v>191</v>
      </c>
      <c r="D118" s="156">
        <v>591981.63</v>
      </c>
      <c r="E118" s="154" t="s">
        <v>183</v>
      </c>
      <c r="F118" s="156">
        <v>593278.36</v>
      </c>
      <c r="G118" s="156">
        <v>4405.5200000000004</v>
      </c>
      <c r="H118" s="156">
        <v>408.41</v>
      </c>
      <c r="I118" s="156">
        <v>-131.04</v>
      </c>
      <c r="J118" s="156">
        <v>-5979.62</v>
      </c>
    </row>
    <row r="119" spans="1:10">
      <c r="A119" s="146">
        <v>42643</v>
      </c>
      <c r="B119" s="154" t="s">
        <v>151</v>
      </c>
      <c r="C119" s="154" t="s">
        <v>191</v>
      </c>
      <c r="D119" s="156">
        <v>549012.38</v>
      </c>
      <c r="E119" s="154" t="s">
        <v>183</v>
      </c>
      <c r="F119" s="156">
        <v>549978.99</v>
      </c>
      <c r="G119" s="156">
        <v>4775.58</v>
      </c>
      <c r="H119" s="156">
        <v>-75.83</v>
      </c>
      <c r="I119" s="156">
        <v>-120.78</v>
      </c>
      <c r="J119" s="156">
        <v>-5545.58</v>
      </c>
    </row>
    <row r="120" spans="1:10">
      <c r="A120" s="146">
        <v>42674</v>
      </c>
      <c r="B120" s="154" t="s">
        <v>151</v>
      </c>
      <c r="C120" s="154" t="s">
        <v>191</v>
      </c>
      <c r="D120" s="156">
        <v>580088.93000000005</v>
      </c>
      <c r="E120" s="154" t="s">
        <v>183</v>
      </c>
      <c r="F120" s="156">
        <v>581793.87</v>
      </c>
      <c r="G120" s="156">
        <v>2648.86</v>
      </c>
      <c r="H120" s="156">
        <v>1696.16</v>
      </c>
      <c r="I120" s="156">
        <v>-190.48</v>
      </c>
      <c r="J120" s="156">
        <v>-5859.48</v>
      </c>
    </row>
    <row r="121" spans="1:10">
      <c r="A121" s="146">
        <v>42704</v>
      </c>
      <c r="B121" s="154" t="s">
        <v>151</v>
      </c>
      <c r="C121" s="154" t="s">
        <v>191</v>
      </c>
      <c r="D121" s="156">
        <v>613703.07999999996</v>
      </c>
      <c r="E121" s="154" t="s">
        <v>183</v>
      </c>
      <c r="F121" s="156">
        <v>602392.61</v>
      </c>
      <c r="G121" s="156">
        <v>15194.27</v>
      </c>
      <c r="H121" s="156">
        <v>3125.74</v>
      </c>
      <c r="I121" s="156">
        <v>-810.52</v>
      </c>
      <c r="J121" s="156">
        <v>-6199.02</v>
      </c>
    </row>
    <row r="122" spans="1:10">
      <c r="A122" s="146">
        <v>42735</v>
      </c>
      <c r="B122" s="154" t="s">
        <v>151</v>
      </c>
      <c r="C122" s="154" t="s">
        <v>191</v>
      </c>
      <c r="D122" s="156">
        <v>710647.94</v>
      </c>
      <c r="E122" s="154" t="s">
        <v>183</v>
      </c>
      <c r="F122" s="156">
        <v>705812.85</v>
      </c>
      <c r="G122" s="156">
        <v>10656.74</v>
      </c>
      <c r="H122" s="156">
        <v>1419.79</v>
      </c>
      <c r="I122" s="156">
        <v>-63.17</v>
      </c>
      <c r="J122" s="156">
        <v>-7178.27</v>
      </c>
    </row>
    <row r="123" spans="1:10">
      <c r="A123" s="146">
        <v>42766</v>
      </c>
      <c r="B123" s="154" t="s">
        <v>151</v>
      </c>
      <c r="C123" s="154" t="s">
        <v>191</v>
      </c>
      <c r="D123" s="156">
        <v>807105.09</v>
      </c>
      <c r="E123" s="154" t="s">
        <v>183</v>
      </c>
      <c r="F123" s="156">
        <v>810793.69</v>
      </c>
      <c r="G123" s="156">
        <v>4508.1099999999997</v>
      </c>
      <c r="H123" s="156">
        <v>1766.41</v>
      </c>
      <c r="I123" s="156">
        <v>-1810.55</v>
      </c>
      <c r="J123" s="156">
        <v>-8152.57</v>
      </c>
    </row>
    <row r="124" spans="1:10">
      <c r="A124" s="146">
        <v>42794</v>
      </c>
      <c r="B124" s="154" t="s">
        <v>151</v>
      </c>
      <c r="C124" s="154" t="s">
        <v>191</v>
      </c>
      <c r="D124" s="156">
        <v>502157.41</v>
      </c>
      <c r="E124" s="154" t="s">
        <v>183</v>
      </c>
      <c r="F124" s="156">
        <v>504464.97</v>
      </c>
      <c r="G124" s="156">
        <v>2842.82</v>
      </c>
      <c r="H124" s="156">
        <v>2058.46</v>
      </c>
      <c r="I124" s="156">
        <v>-2136.54</v>
      </c>
      <c r="J124" s="156">
        <v>-5072.3</v>
      </c>
    </row>
    <row r="125" spans="1:10">
      <c r="A125" s="146">
        <v>42825</v>
      </c>
      <c r="B125" s="154" t="s">
        <v>151</v>
      </c>
      <c r="C125" s="154" t="s">
        <v>191</v>
      </c>
      <c r="D125" s="156">
        <v>514143.07</v>
      </c>
      <c r="E125" s="154" t="s">
        <v>183</v>
      </c>
      <c r="F125" s="156">
        <v>510440.77</v>
      </c>
      <c r="G125" s="156">
        <v>9072.2199999999993</v>
      </c>
      <c r="H125" s="156">
        <v>-9.49</v>
      </c>
      <c r="I125" s="156">
        <v>-167.06</v>
      </c>
      <c r="J125" s="156">
        <v>-5193.37</v>
      </c>
    </row>
    <row r="126" spans="1:10">
      <c r="A126" s="146">
        <v>42855</v>
      </c>
      <c r="B126" s="154" t="s">
        <v>151</v>
      </c>
      <c r="C126" s="154" t="s">
        <v>191</v>
      </c>
      <c r="D126" s="156">
        <v>608287.75</v>
      </c>
      <c r="E126" s="154" t="s">
        <v>183</v>
      </c>
      <c r="F126" s="156">
        <v>610318.46</v>
      </c>
      <c r="G126" s="156">
        <v>4152.62</v>
      </c>
      <c r="H126" s="156">
        <v>0</v>
      </c>
      <c r="I126" s="156">
        <v>-39.01</v>
      </c>
      <c r="J126" s="156">
        <v>-6144.32</v>
      </c>
    </row>
    <row r="127" spans="1:10">
      <c r="A127" s="146">
        <v>42886</v>
      </c>
      <c r="B127" s="154" t="s">
        <v>151</v>
      </c>
      <c r="C127" s="154" t="s">
        <v>191</v>
      </c>
      <c r="D127" s="156">
        <v>601644.79</v>
      </c>
      <c r="E127" s="154" t="s">
        <v>183</v>
      </c>
      <c r="F127" s="156">
        <v>602191.05000000005</v>
      </c>
      <c r="G127" s="156">
        <v>5710.68</v>
      </c>
      <c r="H127" s="156">
        <v>0</v>
      </c>
      <c r="I127" s="156">
        <v>-179.72</v>
      </c>
      <c r="J127" s="156">
        <v>-6077.22</v>
      </c>
    </row>
    <row r="128" spans="1:10">
      <c r="A128" s="146">
        <v>42916</v>
      </c>
      <c r="B128" s="154" t="s">
        <v>151</v>
      </c>
      <c r="C128" s="154" t="s">
        <v>191</v>
      </c>
      <c r="D128" s="156">
        <v>636807.07999999996</v>
      </c>
      <c r="E128" s="154" t="s">
        <v>183</v>
      </c>
      <c r="F128" s="156">
        <v>637260.14</v>
      </c>
      <c r="G128" s="156">
        <v>4631.53</v>
      </c>
      <c r="H128" s="156">
        <v>1347.8</v>
      </c>
      <c r="I128" s="156">
        <v>0</v>
      </c>
      <c r="J128" s="156">
        <v>6432.39</v>
      </c>
    </row>
    <row r="129" spans="1:10">
      <c r="A129" s="146">
        <v>42947</v>
      </c>
      <c r="B129" s="154" t="s">
        <v>151</v>
      </c>
      <c r="C129" s="154" t="s">
        <v>191</v>
      </c>
      <c r="D129" s="156">
        <v>660472.68999999994</v>
      </c>
      <c r="E129" s="154" t="s">
        <v>183</v>
      </c>
      <c r="F129" s="156">
        <v>662538.28</v>
      </c>
      <c r="G129" s="156">
        <v>4653.37</v>
      </c>
      <c r="H129" s="156">
        <v>128.47999999999999</v>
      </c>
      <c r="I129" s="156">
        <v>-175.99</v>
      </c>
      <c r="J129" s="156">
        <v>6671.45</v>
      </c>
    </row>
    <row r="130" spans="1:10">
      <c r="A130" s="146">
        <v>42978</v>
      </c>
      <c r="B130" s="154" t="s">
        <v>151</v>
      </c>
      <c r="C130" s="154" t="s">
        <v>191</v>
      </c>
      <c r="D130" s="156">
        <v>698736.12</v>
      </c>
      <c r="E130" s="154" t="s">
        <v>183</v>
      </c>
      <c r="F130" s="156">
        <v>695784.57</v>
      </c>
      <c r="G130" s="156">
        <v>8078.91</v>
      </c>
      <c r="H130" s="156">
        <v>2098.9499999999998</v>
      </c>
      <c r="I130" s="156">
        <v>-168.37</v>
      </c>
      <c r="J130" s="156">
        <v>7057.94</v>
      </c>
    </row>
    <row r="131" spans="1:10">
      <c r="A131" s="146">
        <v>43008</v>
      </c>
      <c r="B131" s="154" t="s">
        <v>151</v>
      </c>
      <c r="C131" s="154" t="s">
        <v>191</v>
      </c>
      <c r="D131" s="156">
        <v>645796.39</v>
      </c>
      <c r="E131" s="154" t="s">
        <v>183</v>
      </c>
      <c r="F131" s="156">
        <v>640186.61</v>
      </c>
      <c r="G131" s="156">
        <v>12468.49</v>
      </c>
      <c r="H131" s="156">
        <v>-201.41</v>
      </c>
      <c r="I131" s="156">
        <v>-134.1</v>
      </c>
      <c r="J131" s="156">
        <v>6523.2</v>
      </c>
    </row>
    <row r="132" spans="1:10">
      <c r="A132" s="146">
        <v>43039</v>
      </c>
      <c r="B132" s="154" t="s">
        <v>151</v>
      </c>
      <c r="C132" s="154" t="s">
        <v>191</v>
      </c>
      <c r="D132" s="156">
        <v>682219.01</v>
      </c>
      <c r="E132" s="154" t="s">
        <v>183</v>
      </c>
      <c r="F132" s="156">
        <v>684655.76</v>
      </c>
      <c r="G132" s="156">
        <v>4403.1499999999996</v>
      </c>
      <c r="H132" s="156">
        <v>51.21</v>
      </c>
      <c r="I132" s="156">
        <v>0</v>
      </c>
      <c r="J132" s="156">
        <v>6891.11</v>
      </c>
    </row>
    <row r="133" spans="1:10">
      <c r="A133" s="146">
        <v>43069</v>
      </c>
      <c r="B133" s="154" t="s">
        <v>151</v>
      </c>
      <c r="C133" s="154" t="s">
        <v>191</v>
      </c>
      <c r="D133" s="156">
        <v>623290.57999999996</v>
      </c>
      <c r="E133" s="154" t="s">
        <v>183</v>
      </c>
      <c r="F133" s="156">
        <v>609335.9</v>
      </c>
      <c r="G133" s="156">
        <v>19881.259999999998</v>
      </c>
      <c r="H133" s="156">
        <v>861.67</v>
      </c>
      <c r="I133" s="156">
        <v>-492.39</v>
      </c>
      <c r="J133" s="156">
        <v>6295.86</v>
      </c>
    </row>
    <row r="134" spans="1:10">
      <c r="A134" s="146">
        <v>43100</v>
      </c>
      <c r="B134" s="154" t="s">
        <v>151</v>
      </c>
      <c r="C134" s="154" t="s">
        <v>191</v>
      </c>
      <c r="D134" s="156">
        <v>826861.88</v>
      </c>
      <c r="E134" s="154" t="s">
        <v>183</v>
      </c>
      <c r="F134" s="156">
        <v>794224.56</v>
      </c>
      <c r="G134" s="156">
        <v>16054.6</v>
      </c>
      <c r="H134" s="156">
        <v>24980.53</v>
      </c>
      <c r="I134" s="156">
        <v>-45.67</v>
      </c>
      <c r="J134" s="156">
        <v>8352.14</v>
      </c>
    </row>
    <row r="135" spans="1:10">
      <c r="A135" s="146">
        <v>43131</v>
      </c>
      <c r="B135" s="154" t="s">
        <v>151</v>
      </c>
      <c r="C135" s="154" t="s">
        <v>191</v>
      </c>
      <c r="D135" s="156">
        <v>910697.06</v>
      </c>
      <c r="E135" s="154" t="s">
        <v>183</v>
      </c>
      <c r="F135" s="156">
        <v>897508.23</v>
      </c>
      <c r="G135" s="156">
        <v>23919.57</v>
      </c>
      <c r="H135" s="156">
        <v>-1361.53</v>
      </c>
      <c r="I135" s="156">
        <v>-170.25</v>
      </c>
      <c r="J135" s="156">
        <v>9198.9599999999991</v>
      </c>
    </row>
    <row r="136" spans="1:10">
      <c r="A136" s="146">
        <v>43159</v>
      </c>
      <c r="B136" s="154" t="s">
        <v>151</v>
      </c>
      <c r="C136" s="154" t="s">
        <v>191</v>
      </c>
      <c r="D136" s="156">
        <v>604750.74</v>
      </c>
      <c r="E136" s="154" t="s">
        <v>183</v>
      </c>
      <c r="F136" s="156">
        <v>601281.27</v>
      </c>
      <c r="G136" s="156">
        <v>7372.66</v>
      </c>
      <c r="H136" s="156">
        <v>2285.35</v>
      </c>
      <c r="I136" s="156">
        <v>-79.95</v>
      </c>
      <c r="J136" s="156">
        <v>6108.59</v>
      </c>
    </row>
    <row r="137" spans="1:10">
      <c r="A137" s="146">
        <v>43190</v>
      </c>
      <c r="B137" s="154" t="s">
        <v>151</v>
      </c>
      <c r="C137" s="154" t="s">
        <v>191</v>
      </c>
      <c r="D137" s="156">
        <v>521238.29</v>
      </c>
      <c r="E137" s="154" t="s">
        <v>183</v>
      </c>
      <c r="F137" s="156">
        <v>516679.4</v>
      </c>
      <c r="G137" s="156">
        <v>7645.32</v>
      </c>
      <c r="H137" s="156">
        <v>2227.25</v>
      </c>
      <c r="I137" s="156">
        <v>-48.64</v>
      </c>
      <c r="J137" s="156">
        <v>5265.04</v>
      </c>
    </row>
    <row r="138" spans="1:10">
      <c r="A138" s="146">
        <v>43220</v>
      </c>
      <c r="B138" s="154" t="s">
        <v>151</v>
      </c>
      <c r="C138" s="154" t="s">
        <v>191</v>
      </c>
      <c r="D138" s="156">
        <v>703496.76</v>
      </c>
      <c r="E138" s="154" t="s">
        <v>183</v>
      </c>
      <c r="F138" s="156">
        <v>699900.57</v>
      </c>
      <c r="G138" s="156">
        <v>9795.02</v>
      </c>
      <c r="H138" s="156">
        <v>907.21</v>
      </c>
      <c r="I138" s="156">
        <v>0</v>
      </c>
      <c r="J138" s="156">
        <v>7106.04</v>
      </c>
    </row>
    <row r="139" spans="1:10">
      <c r="A139" s="146">
        <v>43251</v>
      </c>
      <c r="B139" s="154" t="s">
        <v>151</v>
      </c>
      <c r="C139" s="154" t="s">
        <v>191</v>
      </c>
      <c r="D139" s="156">
        <v>657805.04</v>
      </c>
      <c r="E139" s="154" t="s">
        <v>183</v>
      </c>
      <c r="F139" s="156">
        <v>650684.47</v>
      </c>
      <c r="G139" s="156">
        <v>8768.14</v>
      </c>
      <c r="H139" s="156">
        <v>4996.9399999999996</v>
      </c>
      <c r="I139" s="156">
        <v>0</v>
      </c>
      <c r="J139" s="156">
        <v>6644.51</v>
      </c>
    </row>
    <row r="140" spans="1:10">
      <c r="A140" s="146">
        <v>43281</v>
      </c>
      <c r="B140" s="154" t="s">
        <v>151</v>
      </c>
      <c r="C140" s="154" t="s">
        <v>191</v>
      </c>
      <c r="D140" s="156">
        <v>719925.58</v>
      </c>
      <c r="E140" s="154" t="s">
        <v>183</v>
      </c>
      <c r="F140" s="156">
        <v>717807.69</v>
      </c>
      <c r="G140" s="156">
        <v>9053.16</v>
      </c>
      <c r="H140" s="156">
        <v>366.44</v>
      </c>
      <c r="I140" s="156">
        <v>-29.73</v>
      </c>
      <c r="J140" s="156">
        <v>7271.98</v>
      </c>
    </row>
    <row r="141" spans="1:10">
      <c r="A141" s="146">
        <v>43312</v>
      </c>
      <c r="B141" s="154" t="s">
        <v>151</v>
      </c>
      <c r="C141" s="154" t="s">
        <v>191</v>
      </c>
      <c r="D141" s="156">
        <v>675757.09</v>
      </c>
      <c r="E141" s="154" t="s">
        <v>183</v>
      </c>
      <c r="F141" s="156">
        <v>705152.93</v>
      </c>
      <c r="G141" s="156">
        <v>8633.58</v>
      </c>
      <c r="H141" s="156">
        <v>-31158.22</v>
      </c>
      <c r="I141" s="156">
        <v>-45.38</v>
      </c>
      <c r="J141" s="156">
        <v>6825.82</v>
      </c>
    </row>
    <row r="142" spans="1:10">
      <c r="A142" s="146">
        <v>43343</v>
      </c>
      <c r="B142" s="154" t="s">
        <v>151</v>
      </c>
      <c r="C142" s="154" t="s">
        <v>191</v>
      </c>
      <c r="D142" s="156">
        <v>753149.67</v>
      </c>
      <c r="E142" s="154" t="s">
        <v>183</v>
      </c>
      <c r="F142" s="156">
        <v>743265.66</v>
      </c>
      <c r="G142" s="156">
        <v>17250.48</v>
      </c>
      <c r="H142" s="156">
        <v>431.39</v>
      </c>
      <c r="I142" s="156">
        <v>-190.3</v>
      </c>
      <c r="J142" s="156">
        <v>7607.56</v>
      </c>
    </row>
    <row r="143" spans="1:10">
      <c r="A143" s="146">
        <v>43373</v>
      </c>
      <c r="B143" s="154" t="s">
        <v>151</v>
      </c>
      <c r="C143" s="154" t="s">
        <v>191</v>
      </c>
      <c r="D143" s="156">
        <v>690198.16</v>
      </c>
      <c r="E143" s="154" t="s">
        <v>183</v>
      </c>
      <c r="F143" s="156">
        <v>684791.62</v>
      </c>
      <c r="G143" s="156">
        <v>11307.17</v>
      </c>
      <c r="H143" s="156">
        <v>1105.83</v>
      </c>
      <c r="I143" s="156">
        <v>-34.770000000000003</v>
      </c>
      <c r="J143" s="156">
        <v>6971.69</v>
      </c>
    </row>
    <row r="144" spans="1:10">
      <c r="A144" s="146">
        <v>43404</v>
      </c>
      <c r="B144" s="154" t="s">
        <v>151</v>
      </c>
      <c r="C144" s="154" t="s">
        <v>191</v>
      </c>
      <c r="D144" s="156">
        <v>665170.51</v>
      </c>
      <c r="E144" s="154" t="s">
        <v>183</v>
      </c>
      <c r="F144" s="156">
        <v>669100.41</v>
      </c>
      <c r="G144" s="156">
        <v>5710.02</v>
      </c>
      <c r="H144" s="156">
        <v>-2890.69</v>
      </c>
      <c r="I144" s="156">
        <v>-30.34</v>
      </c>
      <c r="J144" s="156">
        <v>6718.89</v>
      </c>
    </row>
    <row r="145" spans="1:10">
      <c r="A145" s="146">
        <v>43434</v>
      </c>
      <c r="B145" s="154" t="s">
        <v>151</v>
      </c>
      <c r="C145" s="154" t="s">
        <v>191</v>
      </c>
      <c r="D145" s="156">
        <v>797261.31</v>
      </c>
      <c r="E145" s="154" t="s">
        <v>183</v>
      </c>
      <c r="F145" s="156">
        <v>788709.56</v>
      </c>
      <c r="G145" s="156">
        <v>7746.43</v>
      </c>
      <c r="H145" s="156">
        <v>8994.58</v>
      </c>
      <c r="I145" s="156">
        <v>-136.11000000000001</v>
      </c>
      <c r="J145" s="156">
        <v>8053.15</v>
      </c>
    </row>
    <row r="146" spans="1:10">
      <c r="A146" s="146">
        <v>43465</v>
      </c>
      <c r="B146" s="154" t="s">
        <v>151</v>
      </c>
      <c r="C146" s="154" t="s">
        <v>191</v>
      </c>
      <c r="D146" s="156">
        <v>830758.86</v>
      </c>
      <c r="E146" s="154" t="s">
        <v>183</v>
      </c>
      <c r="F146" s="156">
        <v>835932.28</v>
      </c>
      <c r="G146" s="156">
        <v>2512.4</v>
      </c>
      <c r="H146" s="156">
        <v>785.23</v>
      </c>
      <c r="I146" s="156">
        <v>-79.55</v>
      </c>
      <c r="J146" s="156">
        <v>8391.5</v>
      </c>
    </row>
    <row r="147" spans="1:10">
      <c r="A147" s="146">
        <v>43496</v>
      </c>
      <c r="B147" s="154" t="s">
        <v>151</v>
      </c>
      <c r="C147" s="154" t="s">
        <v>191</v>
      </c>
      <c r="D147" s="156">
        <v>958016.21</v>
      </c>
      <c r="E147" s="154" t="s">
        <v>183</v>
      </c>
      <c r="F147" s="156">
        <v>958536.32</v>
      </c>
      <c r="G147" s="156">
        <v>7960.14</v>
      </c>
      <c r="H147" s="156">
        <v>1472.53</v>
      </c>
      <c r="I147" s="156">
        <v>-275.85000000000002</v>
      </c>
      <c r="J147" s="156">
        <v>9676.93</v>
      </c>
    </row>
    <row r="148" spans="1:10">
      <c r="A148" s="146">
        <v>43524</v>
      </c>
      <c r="B148" s="154" t="s">
        <v>151</v>
      </c>
      <c r="C148" s="154" t="s">
        <v>191</v>
      </c>
      <c r="D148" s="156">
        <v>648201.96</v>
      </c>
      <c r="E148" s="154" t="s">
        <v>183</v>
      </c>
      <c r="F148" s="156">
        <v>650269.93000000005</v>
      </c>
      <c r="G148" s="156">
        <v>6608.95</v>
      </c>
      <c r="H148" s="156">
        <v>-1416.46</v>
      </c>
      <c r="I148" s="156">
        <v>-712.96</v>
      </c>
      <c r="J148" s="156">
        <v>6547.5</v>
      </c>
    </row>
    <row r="149" spans="1:10">
      <c r="A149" s="146">
        <v>43555</v>
      </c>
      <c r="B149" s="154" t="s">
        <v>151</v>
      </c>
      <c r="C149" s="154" t="s">
        <v>191</v>
      </c>
      <c r="D149" s="156">
        <v>602699.46</v>
      </c>
      <c r="E149" s="154" t="s">
        <v>183</v>
      </c>
      <c r="F149" s="156">
        <v>597274.02</v>
      </c>
      <c r="G149" s="156">
        <v>11504.37</v>
      </c>
      <c r="H149" s="156">
        <v>39.89</v>
      </c>
      <c r="I149" s="156">
        <v>-30.96</v>
      </c>
      <c r="J149" s="156">
        <v>6087.86</v>
      </c>
    </row>
    <row r="150" spans="1:10">
      <c r="A150" s="146">
        <v>43585</v>
      </c>
      <c r="B150" s="154" t="s">
        <v>151</v>
      </c>
      <c r="C150" s="154" t="s">
        <v>191</v>
      </c>
      <c r="D150" s="156">
        <v>688531.81</v>
      </c>
      <c r="E150" s="154" t="s">
        <v>183</v>
      </c>
      <c r="F150" s="156">
        <v>687466.88</v>
      </c>
      <c r="G150" s="156">
        <v>8029.23</v>
      </c>
      <c r="H150" s="156">
        <v>390.32</v>
      </c>
      <c r="I150" s="156">
        <v>-399.75</v>
      </c>
      <c r="J150" s="156">
        <v>6954.87</v>
      </c>
    </row>
    <row r="151" spans="1:10">
      <c r="A151" s="146">
        <v>43616</v>
      </c>
      <c r="B151" s="154" t="s">
        <v>151</v>
      </c>
      <c r="C151" s="154" t="s">
        <v>191</v>
      </c>
      <c r="D151" s="156">
        <v>777630.26</v>
      </c>
      <c r="E151" s="154" t="s">
        <v>183</v>
      </c>
      <c r="F151" s="156">
        <v>774525.17</v>
      </c>
      <c r="G151" s="156">
        <v>6017.18</v>
      </c>
      <c r="H151" s="156">
        <v>4973.3500000000004</v>
      </c>
      <c r="I151" s="156">
        <v>-30.58</v>
      </c>
      <c r="J151" s="156">
        <v>7854.86</v>
      </c>
    </row>
    <row r="152" spans="1:10">
      <c r="A152" s="146">
        <v>43646</v>
      </c>
      <c r="B152" s="154" t="s">
        <v>151</v>
      </c>
      <c r="C152" s="154" t="s">
        <v>191</v>
      </c>
      <c r="D152" s="156">
        <v>775251.66</v>
      </c>
      <c r="E152" s="154" t="s">
        <v>183</v>
      </c>
      <c r="F152" s="156">
        <v>774106.89</v>
      </c>
      <c r="G152" s="156">
        <v>7684.02</v>
      </c>
      <c r="H152" s="156">
        <v>1291.58</v>
      </c>
      <c r="I152" s="156">
        <v>0</v>
      </c>
      <c r="J152" s="156">
        <v>7830.83</v>
      </c>
    </row>
    <row r="153" spans="1:10">
      <c r="A153" s="146">
        <v>43677</v>
      </c>
      <c r="B153" s="154" t="s">
        <v>151</v>
      </c>
      <c r="C153" s="154" t="s">
        <v>191</v>
      </c>
      <c r="D153" s="156">
        <v>735861.69</v>
      </c>
      <c r="E153" s="154" t="s">
        <v>183</v>
      </c>
      <c r="F153" s="156">
        <v>755568.87</v>
      </c>
      <c r="G153" s="156">
        <v>7285.96</v>
      </c>
      <c r="H153" s="156">
        <v>-19560.189999999999</v>
      </c>
      <c r="I153" s="156">
        <v>0</v>
      </c>
      <c r="J153" s="156">
        <v>7432.95</v>
      </c>
    </row>
    <row r="154" spans="1:10">
      <c r="A154" s="146">
        <v>43708</v>
      </c>
      <c r="B154" s="154" t="s">
        <v>151</v>
      </c>
      <c r="C154" s="154" t="s">
        <v>191</v>
      </c>
      <c r="D154" s="156">
        <v>809891.11</v>
      </c>
      <c r="E154" s="154" t="s">
        <v>183</v>
      </c>
      <c r="F154" s="156">
        <v>807933.94</v>
      </c>
      <c r="G154" s="156">
        <v>10268.780000000001</v>
      </c>
      <c r="H154" s="156">
        <v>16.079999999999998</v>
      </c>
      <c r="I154" s="156">
        <v>-146.97999999999999</v>
      </c>
      <c r="J154" s="156">
        <v>8180.71</v>
      </c>
    </row>
    <row r="155" spans="1:10">
      <c r="A155" s="146">
        <v>43738</v>
      </c>
      <c r="B155" s="154" t="s">
        <v>151</v>
      </c>
      <c r="C155" s="154" t="s">
        <v>191</v>
      </c>
      <c r="D155" s="156">
        <v>728963.96</v>
      </c>
      <c r="E155" s="154" t="s">
        <v>183</v>
      </c>
      <c r="F155" s="156">
        <v>730096</v>
      </c>
      <c r="G155" s="156">
        <v>6117.61</v>
      </c>
      <c r="H155" s="156">
        <v>149.37</v>
      </c>
      <c r="I155" s="156">
        <v>-35.75</v>
      </c>
      <c r="J155" s="156">
        <v>7363.27</v>
      </c>
    </row>
    <row r="156" spans="1:10">
      <c r="A156" s="146">
        <v>43769</v>
      </c>
      <c r="B156" s="154" t="s">
        <v>151</v>
      </c>
      <c r="C156" s="154" t="s">
        <v>191</v>
      </c>
      <c r="D156" s="156">
        <v>743146.87</v>
      </c>
      <c r="E156" s="154" t="s">
        <v>183</v>
      </c>
      <c r="F156" s="156">
        <v>742266.08</v>
      </c>
      <c r="G156" s="156">
        <v>7462.08</v>
      </c>
      <c r="H156" s="156">
        <v>1050.83</v>
      </c>
      <c r="I156" s="156">
        <v>-125.59</v>
      </c>
      <c r="J156" s="156">
        <v>7506.53</v>
      </c>
    </row>
    <row r="157" spans="1:10">
      <c r="A157" s="146">
        <v>43799</v>
      </c>
      <c r="B157" s="154" t="s">
        <v>151</v>
      </c>
      <c r="C157" s="154" t="s">
        <v>191</v>
      </c>
      <c r="D157" s="156">
        <v>762365.06</v>
      </c>
      <c r="E157" s="154" t="s">
        <v>183</v>
      </c>
      <c r="F157" s="156">
        <v>764901.94</v>
      </c>
      <c r="G157" s="156">
        <v>6357.34</v>
      </c>
      <c r="H157" s="156">
        <v>103.27</v>
      </c>
      <c r="I157" s="156">
        <v>-1296.8399999999999</v>
      </c>
      <c r="J157" s="156">
        <v>7700.65</v>
      </c>
    </row>
    <row r="158" spans="1:10">
      <c r="A158" s="146">
        <v>43830</v>
      </c>
      <c r="B158" s="154" t="s">
        <v>151</v>
      </c>
      <c r="C158" s="154" t="s">
        <v>191</v>
      </c>
      <c r="D158" s="156">
        <v>882055.28</v>
      </c>
      <c r="E158" s="154" t="s">
        <v>183</v>
      </c>
      <c r="F158" s="156">
        <v>875567.88</v>
      </c>
      <c r="G158" s="156">
        <v>14219.64</v>
      </c>
      <c r="H158" s="156">
        <v>1253.17</v>
      </c>
      <c r="I158" s="156">
        <v>-75.760000000000005</v>
      </c>
      <c r="J158" s="156">
        <v>8909.65</v>
      </c>
    </row>
    <row r="159" spans="1:10">
      <c r="A159" s="146">
        <v>43861</v>
      </c>
      <c r="B159" s="154" t="s">
        <v>151</v>
      </c>
      <c r="C159" s="154" t="s">
        <v>191</v>
      </c>
      <c r="D159" s="156">
        <v>1065725.8899999999</v>
      </c>
      <c r="E159" s="154" t="s">
        <v>183</v>
      </c>
      <c r="F159" s="156">
        <v>1065979</v>
      </c>
      <c r="G159" s="156">
        <v>8912.94</v>
      </c>
      <c r="H159" s="156">
        <v>1744.38</v>
      </c>
      <c r="I159" s="156">
        <v>-145.52000000000001</v>
      </c>
      <c r="J159" s="156">
        <v>10764.91</v>
      </c>
    </row>
    <row r="160" spans="1:10">
      <c r="A160" s="146">
        <v>43890</v>
      </c>
      <c r="B160" s="154" t="s">
        <v>151</v>
      </c>
      <c r="C160" s="154" t="s">
        <v>191</v>
      </c>
      <c r="D160" s="156">
        <v>659725.6</v>
      </c>
      <c r="E160" s="154" t="s">
        <v>183</v>
      </c>
      <c r="F160" s="156">
        <v>660341.37</v>
      </c>
      <c r="G160" s="156">
        <v>9336.85</v>
      </c>
      <c r="H160" s="156">
        <v>5148.1400000000003</v>
      </c>
      <c r="I160" s="156">
        <v>-8436.86</v>
      </c>
      <c r="J160" s="156">
        <v>6663.9</v>
      </c>
    </row>
    <row r="161" spans="1:10">
      <c r="A161" s="146">
        <v>43921</v>
      </c>
      <c r="B161" s="154" t="s">
        <v>151</v>
      </c>
      <c r="C161" s="154" t="s">
        <v>191</v>
      </c>
      <c r="D161" s="156">
        <v>607910.38</v>
      </c>
      <c r="E161" s="154" t="s">
        <v>183</v>
      </c>
      <c r="F161" s="156">
        <v>608198.79</v>
      </c>
      <c r="G161" s="156">
        <v>7384.52</v>
      </c>
      <c r="H161" s="156">
        <v>-982.02</v>
      </c>
      <c r="I161" s="156">
        <v>-550.4</v>
      </c>
      <c r="J161" s="156">
        <v>6140.51</v>
      </c>
    </row>
    <row r="162" spans="1:10">
      <c r="A162" s="146">
        <v>43951</v>
      </c>
      <c r="B162" s="154" t="s">
        <v>151</v>
      </c>
      <c r="C162" s="154" t="s">
        <v>191</v>
      </c>
      <c r="D162" s="156">
        <v>616984.43999999994</v>
      </c>
      <c r="E162" s="154" t="s">
        <v>183</v>
      </c>
      <c r="F162" s="156">
        <v>616602.6</v>
      </c>
      <c r="G162" s="156">
        <v>6444.33</v>
      </c>
      <c r="H162" s="156">
        <v>212.52</v>
      </c>
      <c r="I162" s="156">
        <v>-42.84</v>
      </c>
      <c r="J162" s="156">
        <v>6232.17</v>
      </c>
    </row>
    <row r="163" spans="1:10">
      <c r="A163" s="152">
        <v>43982</v>
      </c>
      <c r="B163" s="154" t="s">
        <v>151</v>
      </c>
      <c r="C163" s="154" t="s">
        <v>191</v>
      </c>
      <c r="D163" s="159">
        <v>581347.39</v>
      </c>
      <c r="E163" s="149" t="s">
        <v>183</v>
      </c>
      <c r="F163" s="159">
        <v>579817.93999999994</v>
      </c>
      <c r="G163" s="159">
        <v>6029.53</v>
      </c>
      <c r="H163" s="159">
        <v>1372.12</v>
      </c>
      <c r="I163" s="159">
        <v>0</v>
      </c>
      <c r="J163" s="159">
        <v>5872.2</v>
      </c>
    </row>
    <row r="164" spans="1:10">
      <c r="A164" s="141">
        <v>44012</v>
      </c>
      <c r="B164" s="154" t="s">
        <v>151</v>
      </c>
      <c r="C164" s="154" t="s">
        <v>191</v>
      </c>
      <c r="D164" s="142">
        <v>733999.29</v>
      </c>
      <c r="E164" s="143" t="s">
        <v>183</v>
      </c>
      <c r="F164" s="142">
        <v>726398.46</v>
      </c>
      <c r="G164" s="142">
        <v>15094.74</v>
      </c>
      <c r="H164" s="150">
        <v>-59.44</v>
      </c>
      <c r="I164" s="150">
        <v>-20.329999999999998</v>
      </c>
      <c r="J164" s="142">
        <v>7414.14</v>
      </c>
    </row>
    <row r="165" spans="1:10">
      <c r="A165" s="152">
        <v>44043</v>
      </c>
      <c r="B165" s="154" t="s">
        <v>151</v>
      </c>
      <c r="C165" s="154" t="s">
        <v>191</v>
      </c>
      <c r="D165" s="145">
        <v>815415.28</v>
      </c>
      <c r="E165" s="155" t="s">
        <v>183</v>
      </c>
      <c r="F165" s="145">
        <v>818053.84</v>
      </c>
      <c r="G165" s="145">
        <v>6226.05</v>
      </c>
      <c r="H165" s="145">
        <v>-620.54</v>
      </c>
      <c r="I165" s="145">
        <v>-7.55</v>
      </c>
      <c r="J165" s="145">
        <v>8236.52</v>
      </c>
    </row>
    <row r="166" spans="1:10">
      <c r="A166" s="152">
        <v>44074</v>
      </c>
      <c r="B166" s="154" t="s">
        <v>151</v>
      </c>
      <c r="C166" s="154" t="s">
        <v>191</v>
      </c>
      <c r="D166" s="168">
        <v>819086.37</v>
      </c>
      <c r="E166" s="168" t="s">
        <v>183</v>
      </c>
      <c r="F166" s="168">
        <v>822611.43</v>
      </c>
      <c r="G166" s="168">
        <v>10467.379999999999</v>
      </c>
      <c r="H166" s="168">
        <v>-5661.2</v>
      </c>
      <c r="I166" s="168">
        <v>-57.64</v>
      </c>
      <c r="J166" s="168">
        <v>8273.6</v>
      </c>
    </row>
    <row r="167" spans="1:10">
      <c r="A167" s="151">
        <v>44104</v>
      </c>
      <c r="B167" s="154" t="s">
        <v>151</v>
      </c>
      <c r="C167" s="154" t="s">
        <v>191</v>
      </c>
      <c r="D167" s="145">
        <v>1188750.05</v>
      </c>
      <c r="E167" s="155" t="s">
        <v>183</v>
      </c>
      <c r="F167" s="145">
        <v>787442.82</v>
      </c>
      <c r="G167" s="145">
        <v>14636.26</v>
      </c>
      <c r="H167" s="145">
        <v>398764.56</v>
      </c>
      <c r="I167" s="145">
        <v>-86.02</v>
      </c>
      <c r="J167" s="145">
        <v>12007.57</v>
      </c>
    </row>
    <row r="168" spans="1:10">
      <c r="A168" s="148">
        <v>44135</v>
      </c>
      <c r="B168" s="155" t="s">
        <v>151</v>
      </c>
      <c r="C168" s="155" t="s">
        <v>191</v>
      </c>
      <c r="D168" s="145">
        <v>839516.58</v>
      </c>
      <c r="E168" s="155" t="s">
        <v>183</v>
      </c>
      <c r="F168" s="145">
        <v>847226.96</v>
      </c>
      <c r="G168" s="145">
        <v>8223.33</v>
      </c>
      <c r="H168" s="145">
        <v>-7354.65</v>
      </c>
      <c r="I168" s="145">
        <v>-99.1</v>
      </c>
      <c r="J168" s="145">
        <v>8479.9599999999991</v>
      </c>
    </row>
    <row r="169" spans="1:10">
      <c r="A169" s="146">
        <v>44165</v>
      </c>
      <c r="B169" s="155" t="s">
        <v>151</v>
      </c>
      <c r="C169" s="155" t="s">
        <v>191</v>
      </c>
      <c r="D169" s="145">
        <v>876561.15</v>
      </c>
      <c r="E169" s="155" t="s">
        <v>183</v>
      </c>
      <c r="F169" s="145">
        <v>875037.47</v>
      </c>
      <c r="G169" s="145">
        <v>10265.69</v>
      </c>
      <c r="H169" s="145">
        <v>342.35</v>
      </c>
      <c r="I169" s="145">
        <v>-230.21</v>
      </c>
      <c r="J169" s="145">
        <v>8854.15</v>
      </c>
    </row>
    <row r="170" spans="1:10">
      <c r="A170" s="148">
        <v>44196</v>
      </c>
      <c r="B170" s="154" t="s">
        <v>151</v>
      </c>
      <c r="C170" s="154" t="s">
        <v>191</v>
      </c>
      <c r="D170" s="145">
        <v>954259.7</v>
      </c>
      <c r="E170" s="155" t="s">
        <v>183</v>
      </c>
      <c r="F170" s="145">
        <v>956696.34</v>
      </c>
      <c r="G170" s="145">
        <v>8045.03</v>
      </c>
      <c r="H170" s="145">
        <v>-842.69</v>
      </c>
      <c r="I170" s="145">
        <v>0</v>
      </c>
      <c r="J170" s="145">
        <v>9638.98</v>
      </c>
    </row>
    <row r="171" spans="1:10">
      <c r="A171" s="148">
        <v>44227</v>
      </c>
      <c r="B171" s="143" t="s">
        <v>151</v>
      </c>
      <c r="C171" s="143" t="s">
        <v>191</v>
      </c>
      <c r="D171" s="145">
        <v>1153909.68</v>
      </c>
      <c r="E171" s="155" t="s">
        <v>183</v>
      </c>
      <c r="F171" s="145">
        <v>1155614.47</v>
      </c>
      <c r="G171" s="145">
        <v>10132.91</v>
      </c>
      <c r="H171" s="145">
        <v>-24.36</v>
      </c>
      <c r="I171" s="145">
        <v>-157.69</v>
      </c>
      <c r="J171" s="145">
        <v>11655.65</v>
      </c>
    </row>
    <row r="172" spans="1:10">
      <c r="A172" s="148">
        <v>44255</v>
      </c>
      <c r="B172" s="143" t="s">
        <v>151</v>
      </c>
      <c r="C172" s="143" t="s">
        <v>191</v>
      </c>
      <c r="D172" s="145">
        <v>787979.46</v>
      </c>
      <c r="E172" s="155" t="s">
        <v>183</v>
      </c>
      <c r="F172" s="145">
        <v>788559.84</v>
      </c>
      <c r="G172" s="145">
        <v>6698.28</v>
      </c>
      <c r="H172" s="145">
        <v>782.15</v>
      </c>
      <c r="I172" s="145">
        <v>-101.42</v>
      </c>
      <c r="J172" s="145">
        <v>7959.39</v>
      </c>
    </row>
    <row r="173" spans="1:10">
      <c r="A173" s="148">
        <v>44286</v>
      </c>
      <c r="B173" s="143" t="s">
        <v>151</v>
      </c>
      <c r="C173" s="143" t="s">
        <v>191</v>
      </c>
      <c r="D173" s="145">
        <v>749380.09</v>
      </c>
      <c r="E173" s="155" t="s">
        <v>183</v>
      </c>
      <c r="F173" s="145">
        <v>749545.94</v>
      </c>
      <c r="G173" s="145">
        <v>7348.06</v>
      </c>
      <c r="H173" s="145">
        <v>71.08</v>
      </c>
      <c r="I173" s="145">
        <v>-15.49</v>
      </c>
      <c r="J173" s="145">
        <v>7569.5</v>
      </c>
    </row>
    <row r="174" spans="1:10">
      <c r="A174" s="148">
        <v>44316</v>
      </c>
      <c r="B174" s="143" t="s">
        <v>151</v>
      </c>
      <c r="C174" s="143" t="s">
        <v>191</v>
      </c>
      <c r="D174" s="145">
        <v>930667.45</v>
      </c>
      <c r="E174" s="155" t="s">
        <v>183</v>
      </c>
      <c r="F174" s="145">
        <v>928657.24</v>
      </c>
      <c r="G174" s="145">
        <v>11121.33</v>
      </c>
      <c r="H174" s="145">
        <v>305.43</v>
      </c>
      <c r="I174" s="145">
        <v>-15.86</v>
      </c>
      <c r="J174" s="145">
        <v>9400.69</v>
      </c>
    </row>
    <row r="175" spans="1:10">
      <c r="A175" s="148">
        <v>44347</v>
      </c>
      <c r="B175" s="143" t="s">
        <v>151</v>
      </c>
      <c r="C175" s="143" t="s">
        <v>191</v>
      </c>
      <c r="D175" s="145">
        <v>970671.48</v>
      </c>
      <c r="E175" s="155" t="s">
        <v>183</v>
      </c>
      <c r="F175" s="145">
        <v>971560.59</v>
      </c>
      <c r="G175" s="145">
        <v>7325.16</v>
      </c>
      <c r="H175" s="145">
        <v>1597.43</v>
      </c>
      <c r="I175" s="145">
        <v>-6.94</v>
      </c>
      <c r="J175" s="145">
        <v>9804.76</v>
      </c>
    </row>
    <row r="176" spans="1:10">
      <c r="A176" s="148">
        <v>44377</v>
      </c>
      <c r="B176" s="143" t="s">
        <v>151</v>
      </c>
      <c r="C176" s="143" t="s">
        <v>191</v>
      </c>
      <c r="D176" s="145">
        <v>1018430.38</v>
      </c>
      <c r="E176" s="155" t="s">
        <v>183</v>
      </c>
      <c r="F176" s="145">
        <v>1018267.57</v>
      </c>
      <c r="G176" s="145">
        <v>9625.52</v>
      </c>
      <c r="H176" s="145">
        <v>836.07</v>
      </c>
      <c r="I176" s="145">
        <v>-11.6</v>
      </c>
      <c r="J176" s="145">
        <v>10287.18</v>
      </c>
    </row>
    <row r="177" spans="1:10">
      <c r="A177" s="148">
        <v>44408</v>
      </c>
      <c r="B177" s="143" t="s">
        <v>151</v>
      </c>
      <c r="C177" s="143" t="s">
        <v>191</v>
      </c>
      <c r="D177" s="145">
        <v>1017978.98</v>
      </c>
      <c r="E177" s="155" t="s">
        <v>183</v>
      </c>
      <c r="F177" s="145">
        <v>1018521.72</v>
      </c>
      <c r="G177" s="145">
        <v>10124.98</v>
      </c>
      <c r="H177" s="145">
        <v>-344.02</v>
      </c>
      <c r="I177" s="145">
        <v>-41.08</v>
      </c>
      <c r="J177" s="145">
        <v>10282.620000000001</v>
      </c>
    </row>
    <row r="178" spans="1:10">
      <c r="A178" s="148">
        <v>44439</v>
      </c>
      <c r="B178" s="143" t="s">
        <v>151</v>
      </c>
      <c r="C178" s="143" t="s">
        <v>191</v>
      </c>
      <c r="D178" s="145">
        <v>1049558.06</v>
      </c>
      <c r="E178" s="155" t="s">
        <v>183</v>
      </c>
      <c r="F178" s="145">
        <v>1053406.3400000001</v>
      </c>
      <c r="G178" s="145">
        <v>6841.58</v>
      </c>
      <c r="H178" s="145">
        <v>-46.58</v>
      </c>
      <c r="I178" s="145">
        <v>-41.69</v>
      </c>
      <c r="J178" s="145">
        <v>10601.59</v>
      </c>
    </row>
    <row r="179" spans="1:10">
      <c r="A179" s="148">
        <v>44469</v>
      </c>
      <c r="B179" s="143" t="s">
        <v>151</v>
      </c>
      <c r="C179" s="143" t="s">
        <v>191</v>
      </c>
      <c r="D179" s="145">
        <v>941469.19</v>
      </c>
      <c r="E179" s="155" t="s">
        <v>183</v>
      </c>
      <c r="F179" s="145">
        <v>942239.92</v>
      </c>
      <c r="G179" s="145">
        <v>8865.14</v>
      </c>
      <c r="H179" s="145">
        <v>-119.58</v>
      </c>
      <c r="I179" s="145">
        <v>-6.5</v>
      </c>
      <c r="J179" s="145">
        <v>9509.7900000000009</v>
      </c>
    </row>
    <row r="180" spans="1:10">
      <c r="A180" s="148">
        <v>44500</v>
      </c>
      <c r="B180" s="143" t="s">
        <v>151</v>
      </c>
      <c r="C180" s="143" t="s">
        <v>191</v>
      </c>
      <c r="D180" s="145">
        <v>952447.82</v>
      </c>
      <c r="E180" s="155" t="s">
        <v>183</v>
      </c>
      <c r="F180" s="145">
        <v>955005.18</v>
      </c>
      <c r="G180" s="145">
        <v>6908.47</v>
      </c>
      <c r="H180" s="145">
        <v>190.78</v>
      </c>
      <c r="I180" s="145">
        <v>-35.93</v>
      </c>
      <c r="J180" s="145">
        <v>9620.68</v>
      </c>
    </row>
    <row r="181" spans="1:10">
      <c r="A181" s="148">
        <v>44530</v>
      </c>
      <c r="B181" s="143" t="s">
        <v>151</v>
      </c>
      <c r="C181" s="143" t="s">
        <v>191</v>
      </c>
      <c r="D181" s="145">
        <v>972562.61</v>
      </c>
      <c r="E181" s="155" t="s">
        <v>183</v>
      </c>
      <c r="F181" s="145">
        <v>971655.95</v>
      </c>
      <c r="G181" s="145">
        <v>11249.02</v>
      </c>
      <c r="H181" s="145">
        <v>141.59</v>
      </c>
      <c r="I181" s="145">
        <v>-660.09</v>
      </c>
      <c r="J181" s="145">
        <v>9823.86</v>
      </c>
    </row>
    <row r="182" spans="1:10">
      <c r="A182" s="148">
        <v>44561</v>
      </c>
      <c r="B182" s="143" t="s">
        <v>151</v>
      </c>
      <c r="C182" s="143" t="s">
        <v>191</v>
      </c>
      <c r="D182" s="145">
        <v>1154213.8400000001</v>
      </c>
      <c r="E182" s="155" t="s">
        <v>183</v>
      </c>
      <c r="F182" s="145">
        <v>1156832.23</v>
      </c>
      <c r="G182" s="145">
        <v>7773.95</v>
      </c>
      <c r="H182" s="145">
        <v>1266.3800000000001</v>
      </c>
      <c r="I182" s="145">
        <v>0</v>
      </c>
      <c r="J182" s="145">
        <v>11658.72</v>
      </c>
    </row>
    <row r="183" spans="1:10">
      <c r="A183" s="148">
        <v>44592</v>
      </c>
      <c r="B183" s="143" t="s">
        <v>151</v>
      </c>
      <c r="C183" s="143" t="s">
        <v>191</v>
      </c>
      <c r="D183" s="145">
        <v>1296045.19</v>
      </c>
      <c r="E183" s="155" t="s">
        <v>183</v>
      </c>
      <c r="F183" s="145">
        <v>1300524.6499999999</v>
      </c>
      <c r="G183" s="145">
        <v>8889.48</v>
      </c>
      <c r="H183" s="145">
        <v>113.61</v>
      </c>
      <c r="I183" s="145">
        <v>-391.19</v>
      </c>
      <c r="J183" s="145">
        <v>13091.36</v>
      </c>
    </row>
    <row r="184" spans="1:10">
      <c r="A184" s="148">
        <v>44620</v>
      </c>
      <c r="B184" s="143" t="s">
        <v>151</v>
      </c>
      <c r="C184" s="143" t="s">
        <v>191</v>
      </c>
      <c r="D184" s="145">
        <v>910941.49</v>
      </c>
      <c r="E184" s="155" t="s">
        <v>183</v>
      </c>
      <c r="F184" s="145">
        <v>912387.63</v>
      </c>
      <c r="G184" s="145">
        <v>7591.59</v>
      </c>
      <c r="H184" s="145">
        <v>207.7</v>
      </c>
      <c r="I184" s="145">
        <v>-43.99</v>
      </c>
      <c r="J184" s="145">
        <v>9201.44</v>
      </c>
    </row>
    <row r="185" spans="1:10">
      <c r="A185" s="148"/>
      <c r="B185" s="143"/>
      <c r="C185" s="143"/>
      <c r="D185" s="145"/>
      <c r="E185" s="155"/>
      <c r="F185" s="145"/>
      <c r="G185" s="145"/>
      <c r="H185" s="145"/>
      <c r="I185" s="145"/>
      <c r="J185" s="145"/>
    </row>
    <row r="186" spans="1:10">
      <c r="A186" s="148"/>
      <c r="B186" s="143"/>
      <c r="C186" s="143"/>
      <c r="D186" s="145"/>
      <c r="E186" s="155"/>
      <c r="F186" s="145"/>
      <c r="G186" s="145"/>
      <c r="H186" s="145"/>
      <c r="I186" s="145"/>
      <c r="J186" s="145"/>
    </row>
    <row r="187" spans="1:10">
      <c r="A187" s="148"/>
      <c r="B187" s="143"/>
      <c r="C187" s="143"/>
      <c r="D187" s="145"/>
      <c r="E187" s="155"/>
      <c r="F187" s="145"/>
      <c r="G187" s="145"/>
      <c r="H187" s="145"/>
      <c r="I187" s="145"/>
      <c r="J187" s="145"/>
    </row>
    <row r="188" spans="1:10">
      <c r="A188" s="148"/>
      <c r="B188" s="143"/>
      <c r="C188" s="143"/>
      <c r="D188" s="145"/>
      <c r="E188" s="155"/>
      <c r="F188" s="145"/>
      <c r="G188" s="145"/>
      <c r="H188" s="145"/>
      <c r="I188" s="145"/>
      <c r="J188" s="145"/>
    </row>
    <row r="189" spans="1:10">
      <c r="A189" s="148"/>
      <c r="B189" s="143"/>
      <c r="C189" s="143"/>
      <c r="D189" s="145"/>
      <c r="E189" s="155"/>
      <c r="F189" s="145"/>
      <c r="G189" s="145"/>
      <c r="H189" s="145"/>
      <c r="I189" s="145"/>
      <c r="J189" s="145"/>
    </row>
    <row r="190" spans="1:10">
      <c r="A190" s="148"/>
      <c r="B190" s="143"/>
      <c r="C190" s="143"/>
      <c r="D190" s="145"/>
      <c r="E190" s="155"/>
      <c r="F190" s="145"/>
      <c r="G190" s="145"/>
      <c r="H190" s="145"/>
      <c r="I190" s="145"/>
      <c r="J190" s="145"/>
    </row>
    <row r="191" spans="1:10">
      <c r="A191" s="148"/>
      <c r="B191" s="143"/>
      <c r="C191" s="143"/>
      <c r="D191" s="145"/>
      <c r="E191" s="155"/>
      <c r="F191" s="145"/>
      <c r="G191" s="145"/>
      <c r="H191" s="145"/>
      <c r="I191" s="145"/>
      <c r="J191" s="145"/>
    </row>
    <row r="192" spans="1:10">
      <c r="A192" s="148"/>
      <c r="B192" s="143"/>
      <c r="C192" s="143"/>
      <c r="D192" s="145"/>
      <c r="E192" s="155"/>
      <c r="F192" s="145"/>
      <c r="G192" s="145"/>
      <c r="H192" s="145"/>
      <c r="I192" s="145"/>
      <c r="J192" s="145"/>
    </row>
    <row r="193" spans="1:10">
      <c r="A193" s="148"/>
      <c r="B193" s="143"/>
      <c r="C193" s="143"/>
      <c r="D193" s="145"/>
      <c r="E193" s="155"/>
      <c r="F193" s="145"/>
      <c r="G193" s="145"/>
      <c r="H193" s="145"/>
      <c r="I193" s="145"/>
      <c r="J193" s="145"/>
    </row>
    <row r="194" spans="1:10">
      <c r="A194" s="148"/>
      <c r="B194" s="143"/>
      <c r="C194" s="143"/>
      <c r="D194" s="145"/>
      <c r="E194" s="155"/>
      <c r="F194" s="145"/>
      <c r="G194" s="145"/>
      <c r="H194" s="145"/>
      <c r="I194" s="145"/>
      <c r="J194" s="145"/>
    </row>
    <row r="195" spans="1:10">
      <c r="A195" s="148"/>
      <c r="B195" s="143"/>
      <c r="C195" s="143"/>
      <c r="D195" s="145"/>
      <c r="E195" s="155"/>
      <c r="F195" s="145"/>
      <c r="G195" s="145"/>
      <c r="H195" s="145"/>
      <c r="I195" s="145"/>
      <c r="J195" s="145"/>
    </row>
    <row r="196" spans="1:10">
      <c r="A196" s="148"/>
      <c r="B196" s="143"/>
      <c r="C196" s="143"/>
      <c r="D196" s="145"/>
      <c r="E196" s="155"/>
      <c r="F196" s="145"/>
      <c r="G196" s="145"/>
      <c r="H196" s="145"/>
      <c r="I196" s="145"/>
      <c r="J196" s="145"/>
    </row>
    <row r="197" spans="1:10">
      <c r="A197" s="148"/>
      <c r="B197" s="143"/>
      <c r="C197" s="143"/>
      <c r="D197" s="145"/>
      <c r="E197" s="155"/>
      <c r="F197" s="145"/>
      <c r="G197" s="145"/>
      <c r="H197" s="145"/>
      <c r="I197" s="145"/>
      <c r="J197" s="145"/>
    </row>
    <row r="198" spans="1:10">
      <c r="A198" s="148"/>
      <c r="B198" s="143"/>
      <c r="C198" s="143"/>
      <c r="D198" s="145"/>
      <c r="E198" s="155"/>
      <c r="F198" s="145"/>
      <c r="G198" s="145"/>
      <c r="H198" s="145"/>
      <c r="I198" s="145"/>
      <c r="J198" s="145"/>
    </row>
    <row r="199" spans="1:10">
      <c r="A199" s="148"/>
      <c r="B199" s="143"/>
      <c r="C199" s="143"/>
      <c r="D199" s="145"/>
      <c r="E199" s="155"/>
      <c r="F199" s="145"/>
      <c r="G199" s="145"/>
      <c r="H199" s="145"/>
      <c r="I199" s="145"/>
      <c r="J199" s="145"/>
    </row>
    <row r="200" spans="1:10">
      <c r="A200" s="148"/>
      <c r="B200" s="143"/>
      <c r="C200" s="143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3D58-65F3-4F13-8305-05031668852A}">
  <sheetPr>
    <tabColor theme="7" tint="0.39997558519241921"/>
  </sheetPr>
  <dimension ref="A1:I25"/>
  <sheetViews>
    <sheetView showGridLines="0" zoomScaleNormal="100" workbookViewId="0"/>
  </sheetViews>
  <sheetFormatPr defaultRowHeight="15"/>
  <cols>
    <col min="1" max="1" width="16.28515625" customWidth="1"/>
    <col min="2" max="2" width="16.28515625" bestFit="1" customWidth="1"/>
    <col min="3" max="3" width="17.5703125" customWidth="1"/>
    <col min="4" max="5" width="17.5703125" style="344" customWidth="1"/>
    <col min="6" max="6" width="13.140625" style="344" customWidth="1"/>
    <col min="7" max="7" width="13.42578125" style="344" customWidth="1"/>
    <col min="8" max="8" width="13" style="60" customWidth="1"/>
    <col min="9" max="9" width="13.140625" customWidth="1"/>
  </cols>
  <sheetData>
    <row r="1" spans="1:9" ht="23.25">
      <c r="A1" s="58" t="s">
        <v>405</v>
      </c>
    </row>
    <row r="2" spans="1:9" ht="15.75" thickBot="1"/>
    <row r="3" spans="1:9" s="60" customFormat="1" ht="15.75" customHeight="1" thickBot="1">
      <c r="B3" s="445" t="s">
        <v>169</v>
      </c>
      <c r="C3" s="446"/>
      <c r="D3" s="446"/>
      <c r="E3" s="446"/>
      <c r="F3" s="446"/>
      <c r="G3" s="446"/>
      <c r="H3" s="446"/>
      <c r="I3" s="447"/>
    </row>
    <row r="4" spans="1:9" ht="31.5" customHeight="1" thickBot="1">
      <c r="A4" s="65" t="s">
        <v>252</v>
      </c>
      <c r="B4" s="429">
        <v>2019</v>
      </c>
      <c r="C4" s="430">
        <v>2020</v>
      </c>
      <c r="D4" s="431">
        <v>2021</v>
      </c>
      <c r="E4" s="431">
        <v>2022</v>
      </c>
      <c r="F4" s="432" t="s">
        <v>512</v>
      </c>
      <c r="G4" s="432" t="s">
        <v>513</v>
      </c>
      <c r="H4" s="433" t="s">
        <v>514</v>
      </c>
      <c r="I4" s="433" t="s">
        <v>508</v>
      </c>
    </row>
    <row r="5" spans="1:9">
      <c r="A5" s="200" t="s">
        <v>123</v>
      </c>
      <c r="B5" s="201">
        <f>'January Dist Comparison'!B27</f>
        <v>91313036.729999989</v>
      </c>
      <c r="C5" s="202">
        <f>'January Dist Comparison'!C27</f>
        <v>96055972.929999992</v>
      </c>
      <c r="D5" s="220">
        <f>'January Dist Comparison'!D27</f>
        <v>104924207.08</v>
      </c>
      <c r="E5" s="220">
        <f>'January Dist Comparison'!E27</f>
        <v>118175696.58</v>
      </c>
      <c r="F5" s="347">
        <f>(C5-B5)/B5</f>
        <v>5.1941501124578834E-2</v>
      </c>
      <c r="G5" s="347">
        <f>(D5-C5)/C5</f>
        <v>9.2323609656868075E-2</v>
      </c>
      <c r="H5" s="203">
        <f>(E5-D5)/D5</f>
        <v>0.12629582694769695</v>
      </c>
      <c r="I5" s="203">
        <f>(E5-B5)/B5</f>
        <v>0.29418208847252747</v>
      </c>
    </row>
    <row r="6" spans="1:9">
      <c r="A6" s="63" t="s">
        <v>124</v>
      </c>
      <c r="B6" s="61">
        <v>74443212.030000001</v>
      </c>
      <c r="C6" s="28">
        <v>73793795.780000016</v>
      </c>
      <c r="D6" s="403">
        <f>'February Dist Comparison'!D27</f>
        <v>82962942.210000008</v>
      </c>
      <c r="E6" s="403">
        <f>'February Dist Comparison'!E27</f>
        <v>94546908.289999992</v>
      </c>
      <c r="F6" s="404">
        <f t="shared" ref="F6:F18" si="0">(C6-B6)/B6</f>
        <v>-8.72364628407323E-3</v>
      </c>
      <c r="G6" s="404">
        <f>(D6-C6)/C6</f>
        <v>0.12425362231448003</v>
      </c>
      <c r="H6" s="405">
        <f>(E6-D6)/D6</f>
        <v>0.13962819749904795</v>
      </c>
      <c r="I6" s="405">
        <f t="shared" ref="I6" si="1">(E6-B6)/B6</f>
        <v>0.2700541219513522</v>
      </c>
    </row>
    <row r="7" spans="1:9">
      <c r="A7" s="63" t="s">
        <v>125</v>
      </c>
      <c r="B7" s="61">
        <v>71456556.010000005</v>
      </c>
      <c r="C7" s="28">
        <v>71782921.219999999</v>
      </c>
      <c r="D7" s="403">
        <f>'March Dist Comparison'!D27</f>
        <v>80828576.890000001</v>
      </c>
      <c r="E7" s="403"/>
      <c r="F7" s="348">
        <f t="shared" si="0"/>
        <v>4.5673235350766157E-3</v>
      </c>
      <c r="G7" s="404">
        <f>(D7-C7)/C7</f>
        <v>0.12601403671323036</v>
      </c>
      <c r="H7" s="405"/>
      <c r="I7" s="405"/>
    </row>
    <row r="8" spans="1:9">
      <c r="A8" s="63" t="s">
        <v>126</v>
      </c>
      <c r="B8" s="61">
        <v>79216539.069999993</v>
      </c>
      <c r="C8" s="28">
        <v>72494232.790000021</v>
      </c>
      <c r="D8" s="409">
        <f>'April Dist Comparison'!D27</f>
        <v>94606380.700000003</v>
      </c>
      <c r="E8" s="409"/>
      <c r="F8" s="348">
        <f t="shared" si="0"/>
        <v>-8.4859883540983533E-2</v>
      </c>
      <c r="G8" s="404">
        <f>(D8-C8)/C8</f>
        <v>0.30501940718586606</v>
      </c>
      <c r="H8" s="405"/>
      <c r="I8" s="405"/>
    </row>
    <row r="9" spans="1:9">
      <c r="A9" s="63" t="s">
        <v>127</v>
      </c>
      <c r="B9" s="61">
        <v>81800926.270000011</v>
      </c>
      <c r="C9" s="28">
        <v>69918031.679999992</v>
      </c>
      <c r="D9" s="403">
        <f>'May Dist Comparison'!D27</f>
        <v>96312483.659999982</v>
      </c>
      <c r="E9" s="403"/>
      <c r="F9" s="348">
        <f t="shared" si="0"/>
        <v>-0.14526601509105402</v>
      </c>
      <c r="G9" s="404">
        <f>(D9-C9)/C9</f>
        <v>0.3775056497700307</v>
      </c>
      <c r="H9" s="405"/>
      <c r="I9" s="405"/>
    </row>
    <row r="10" spans="1:9">
      <c r="A10" s="63" t="s">
        <v>128</v>
      </c>
      <c r="B10" s="61">
        <v>81581916.540000021</v>
      </c>
      <c r="C10" s="28">
        <v>79615719.340000004</v>
      </c>
      <c r="D10" s="403">
        <f>'June Dist Comparison'!D27</f>
        <v>97504801.539999992</v>
      </c>
      <c r="E10" s="403"/>
      <c r="F10" s="348">
        <f t="shared" si="0"/>
        <v>-2.4100894945707503E-2</v>
      </c>
      <c r="G10" s="404">
        <f t="shared" ref="G10:G11" si="2">(D10-C10)/C10</f>
        <v>0.22469284141746457</v>
      </c>
      <c r="H10" s="405"/>
      <c r="I10" s="405"/>
    </row>
    <row r="11" spans="1:9">
      <c r="A11" s="63" t="s">
        <v>129</v>
      </c>
      <c r="B11" s="61">
        <v>80101309.200000018</v>
      </c>
      <c r="C11" s="28">
        <v>84275536.290000007</v>
      </c>
      <c r="D11" s="403">
        <f>'July Dist Comparison'!D27</f>
        <v>102064613.66</v>
      </c>
      <c r="E11" s="403"/>
      <c r="F11" s="348">
        <f t="shared" si="0"/>
        <v>5.2111846007131028E-2</v>
      </c>
      <c r="G11" s="404">
        <f t="shared" si="2"/>
        <v>0.21108233958649766</v>
      </c>
      <c r="H11" s="405"/>
      <c r="I11" s="405"/>
    </row>
    <row r="12" spans="1:9">
      <c r="A12" s="63" t="s">
        <v>130</v>
      </c>
      <c r="B12" s="61">
        <v>83417294.74000001</v>
      </c>
      <c r="C12" s="28">
        <v>83636261.049999997</v>
      </c>
      <c r="D12" s="409">
        <f>'August Dist Comparison'!D27</f>
        <v>100895287.47999997</v>
      </c>
      <c r="E12" s="409"/>
      <c r="F12" s="348">
        <f t="shared" si="0"/>
        <v>2.624950985074195E-3</v>
      </c>
      <c r="G12" s="404">
        <f>(D12-C12)/C12</f>
        <v>0.20635817782052773</v>
      </c>
      <c r="H12" s="405"/>
      <c r="I12" s="405"/>
    </row>
    <row r="13" spans="1:9">
      <c r="A13" s="63" t="s">
        <v>131</v>
      </c>
      <c r="B13" s="61">
        <v>80089264.899999991</v>
      </c>
      <c r="C13" s="28">
        <v>110609912.06999998</v>
      </c>
      <c r="D13" s="403">
        <f>'Sept Dist Comparison'!D27</f>
        <v>98566929.709999993</v>
      </c>
      <c r="E13" s="403"/>
      <c r="F13" s="348">
        <f t="shared" si="0"/>
        <v>0.38108287306804822</v>
      </c>
      <c r="G13" s="404">
        <f>(D13-C13)/C13</f>
        <v>-0.10887796703408036</v>
      </c>
      <c r="H13" s="405"/>
      <c r="I13" s="405"/>
    </row>
    <row r="14" spans="1:9">
      <c r="A14" s="63" t="s">
        <v>132</v>
      </c>
      <c r="B14" s="61">
        <v>81149024.579999983</v>
      </c>
      <c r="C14" s="28">
        <v>84610441.689999998</v>
      </c>
      <c r="D14" s="409">
        <f>'Oct Dist Comparison'!D27</f>
        <v>99094821.62000002</v>
      </c>
      <c r="E14" s="409"/>
      <c r="F14" s="348">
        <f t="shared" si="0"/>
        <v>4.2655067364212242E-2</v>
      </c>
      <c r="G14" s="404">
        <f t="shared" ref="G14:G18" si="3">(D14-C14)/C14</f>
        <v>0.17118903578199748</v>
      </c>
      <c r="H14" s="405"/>
      <c r="I14" s="405"/>
    </row>
    <row r="15" spans="1:9" s="134" customFormat="1">
      <c r="A15" s="63" t="s">
        <v>133</v>
      </c>
      <c r="B15" s="61">
        <v>80435469.919999987</v>
      </c>
      <c r="C15" s="28">
        <v>90383597.490000024</v>
      </c>
      <c r="D15" s="409">
        <f>'Nov Dist Comparison'!D27</f>
        <v>100304124.09999998</v>
      </c>
      <c r="E15" s="409"/>
      <c r="F15" s="348">
        <f t="shared" si="0"/>
        <v>0.12367836701761435</v>
      </c>
      <c r="G15" s="404">
        <f t="shared" si="3"/>
        <v>0.10976025391219413</v>
      </c>
      <c r="H15" s="405"/>
      <c r="I15" s="405"/>
    </row>
    <row r="16" spans="1:9" ht="15.75" thickBot="1">
      <c r="A16" s="64" t="s">
        <v>134</v>
      </c>
      <c r="B16" s="62">
        <v>80030482.320000023</v>
      </c>
      <c r="C16" s="204">
        <v>88004169.019999996</v>
      </c>
      <c r="D16" s="411">
        <f>'Dec Dist Comparison'!D27</f>
        <v>104982710.10000002</v>
      </c>
      <c r="E16" s="411"/>
      <c r="F16" s="349">
        <f t="shared" si="0"/>
        <v>9.9633120641674663E-2</v>
      </c>
      <c r="G16" s="413">
        <f t="shared" si="3"/>
        <v>0.19292882677116641</v>
      </c>
      <c r="H16" s="414"/>
      <c r="I16" s="414"/>
    </row>
    <row r="17" spans="1:9" ht="15.75" thickBot="1">
      <c r="B17" s="10"/>
      <c r="C17" s="4"/>
      <c r="D17" s="4"/>
      <c r="E17" s="4"/>
      <c r="F17" s="4"/>
      <c r="G17" s="4"/>
      <c r="I17" s="344"/>
    </row>
    <row r="18" spans="1:9" ht="15.75" thickBot="1">
      <c r="B18" s="206">
        <f>SUM(B5:B16)</f>
        <v>965035032.30999994</v>
      </c>
      <c r="C18" s="207">
        <f>SUM(C5:C16)</f>
        <v>1005180591.3499999</v>
      </c>
      <c r="D18" s="412">
        <f>SUM(D5:D16)</f>
        <v>1163047878.75</v>
      </c>
      <c r="E18" s="440">
        <f>SUM(E5:E16)</f>
        <v>212722604.87</v>
      </c>
      <c r="F18" s="350">
        <f t="shared" si="0"/>
        <v>4.160010538053082E-2</v>
      </c>
      <c r="G18" s="350">
        <f t="shared" si="3"/>
        <v>0.1570536565852089</v>
      </c>
      <c r="H18" s="439">
        <f>(E18-D18)/D18</f>
        <v>-0.8170990130701874</v>
      </c>
      <c r="I18" s="439">
        <f>(E18-B18)/B18</f>
        <v>-0.77957006974057008</v>
      </c>
    </row>
    <row r="20" spans="1:9">
      <c r="B20" s="7"/>
    </row>
    <row r="21" spans="1:9" ht="48.75" customHeight="1">
      <c r="A21" s="455" t="s">
        <v>402</v>
      </c>
      <c r="B21" s="455"/>
      <c r="C21" s="455"/>
      <c r="D21" s="455"/>
      <c r="E21" s="455"/>
      <c r="F21" s="455"/>
      <c r="G21" s="455"/>
      <c r="H21" s="455"/>
    </row>
    <row r="23" spans="1:9">
      <c r="B23" s="7"/>
    </row>
    <row r="24" spans="1:9">
      <c r="B24" s="8"/>
    </row>
    <row r="25" spans="1:9">
      <c r="B25" s="7"/>
    </row>
  </sheetData>
  <mergeCells count="2">
    <mergeCell ref="A21:H21"/>
    <mergeCell ref="B3:I3"/>
  </mergeCells>
  <phoneticPr fontId="59" type="noConversion"/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EE950-583C-4D9B-98D7-80CA452DC48F}">
  <sheetPr>
    <tabColor theme="0" tint="-0.249977111117893"/>
  </sheetPr>
  <dimension ref="A1:AD60"/>
  <sheetViews>
    <sheetView showGridLines="0" workbookViewId="0">
      <pane xSplit="1" ySplit="4" topLeftCell="K26" activePane="bottomRight" state="frozen"/>
      <selection activeCell="A174" sqref="A174:J174"/>
      <selection pane="topRight" activeCell="A174" sqref="A174:J174"/>
      <selection pane="bottomLeft" activeCell="A174" sqref="A174:J174"/>
      <selection pane="bottomRight" activeCell="Z1" sqref="Z1:AA1048576"/>
    </sheetView>
  </sheetViews>
  <sheetFormatPr defaultRowHeight="15"/>
  <cols>
    <col min="1" max="1" width="11.140625" customWidth="1"/>
    <col min="2" max="2" width="12.7109375" customWidth="1"/>
    <col min="3" max="3" width="12.7109375" style="246" customWidth="1"/>
    <col min="4" max="4" width="12.7109375" customWidth="1"/>
    <col min="5" max="5" width="12.7109375" style="246" customWidth="1"/>
    <col min="6" max="6" width="12.7109375" customWidth="1"/>
    <col min="7" max="7" width="12.7109375" style="246" customWidth="1"/>
    <col min="8" max="8" width="12.7109375" customWidth="1"/>
    <col min="9" max="9" width="12.7109375" style="246" customWidth="1"/>
    <col min="10" max="10" width="12.7109375" customWidth="1"/>
    <col min="11" max="11" width="12.7109375" style="246" customWidth="1"/>
    <col min="12" max="12" width="12.7109375" customWidth="1"/>
    <col min="13" max="13" width="12.7109375" style="246" customWidth="1"/>
    <col min="14" max="14" width="12.7109375" customWidth="1"/>
    <col min="15" max="15" width="12.7109375" style="246" customWidth="1"/>
    <col min="16" max="16" width="12.7109375" customWidth="1"/>
    <col min="17" max="17" width="12.7109375" style="246" customWidth="1"/>
    <col min="18" max="18" width="12.7109375" customWidth="1"/>
    <col min="19" max="19" width="12.7109375" style="246" customWidth="1"/>
    <col min="20" max="20" width="12.7109375" customWidth="1"/>
    <col min="21" max="21" width="12.7109375" style="246" customWidth="1"/>
    <col min="22" max="22" width="12.7109375" customWidth="1"/>
    <col min="23" max="23" width="12.7109375" style="246" customWidth="1"/>
    <col min="24" max="24" width="12.7109375" customWidth="1"/>
    <col min="25" max="25" width="12.7109375" style="246" customWidth="1"/>
    <col min="26" max="26" width="12.7109375" customWidth="1"/>
    <col min="27" max="27" width="12.7109375" style="246" customWidth="1"/>
    <col min="28" max="28" width="2.28515625" customWidth="1"/>
    <col min="29" max="30" width="13.85546875" customWidth="1"/>
  </cols>
  <sheetData>
    <row r="1" spans="1:30" s="112" customFormat="1" ht="21">
      <c r="A1" s="40" t="s">
        <v>515</v>
      </c>
      <c r="C1" s="246"/>
      <c r="E1" s="246"/>
      <c r="G1" s="246"/>
      <c r="I1" s="246"/>
      <c r="K1" s="246"/>
      <c r="M1" s="246"/>
      <c r="O1" s="246"/>
      <c r="Q1" s="246"/>
      <c r="S1" s="246"/>
      <c r="U1" s="246"/>
      <c r="W1" s="246"/>
      <c r="Y1" s="246"/>
      <c r="AA1" s="246"/>
    </row>
    <row r="2" spans="1:30" s="112" customFormat="1" ht="15.75" thickBot="1">
      <c r="C2" s="246"/>
      <c r="E2" s="246"/>
      <c r="G2" s="246"/>
      <c r="I2" s="246"/>
      <c r="K2" s="246"/>
      <c r="M2" s="246"/>
      <c r="O2" s="246"/>
      <c r="Q2" s="246"/>
      <c r="S2" s="246"/>
      <c r="U2" s="246"/>
      <c r="W2" s="246"/>
      <c r="Y2" s="246"/>
      <c r="AA2" s="246"/>
    </row>
    <row r="3" spans="1:30" s="112" customFormat="1">
      <c r="A3" s="474" t="s">
        <v>371</v>
      </c>
      <c r="B3" s="472" t="s">
        <v>219</v>
      </c>
      <c r="C3" s="473"/>
      <c r="D3" s="472" t="s">
        <v>220</v>
      </c>
      <c r="E3" s="473"/>
      <c r="F3" s="472" t="s">
        <v>221</v>
      </c>
      <c r="G3" s="473"/>
      <c r="H3" s="472" t="s">
        <v>222</v>
      </c>
      <c r="I3" s="473"/>
      <c r="J3" s="472" t="s">
        <v>223</v>
      </c>
      <c r="K3" s="473"/>
      <c r="L3" s="472" t="s">
        <v>224</v>
      </c>
      <c r="M3" s="473"/>
      <c r="N3" s="472" t="s">
        <v>225</v>
      </c>
      <c r="O3" s="473"/>
      <c r="P3" s="472" t="s">
        <v>226</v>
      </c>
      <c r="Q3" s="473"/>
      <c r="R3" s="472" t="s">
        <v>227</v>
      </c>
      <c r="S3" s="473"/>
      <c r="T3" s="472" t="s">
        <v>228</v>
      </c>
      <c r="U3" s="473"/>
      <c r="V3" s="472" t="s">
        <v>229</v>
      </c>
      <c r="W3" s="473"/>
      <c r="X3" s="472" t="s">
        <v>230</v>
      </c>
      <c r="Y3" s="473"/>
      <c r="Z3" s="452" t="s">
        <v>231</v>
      </c>
      <c r="AA3" s="454"/>
      <c r="AC3" s="472" t="s">
        <v>232</v>
      </c>
      <c r="AD3" s="473"/>
    </row>
    <row r="4" spans="1:30" s="246" customFormat="1" ht="15.75" thickBot="1">
      <c r="A4" s="475"/>
      <c r="B4" s="66" t="s">
        <v>516</v>
      </c>
      <c r="C4" s="68" t="s">
        <v>177</v>
      </c>
      <c r="D4" s="66" t="s">
        <v>516</v>
      </c>
      <c r="E4" s="68" t="s">
        <v>177</v>
      </c>
      <c r="F4" s="66" t="s">
        <v>516</v>
      </c>
      <c r="G4" s="68" t="s">
        <v>177</v>
      </c>
      <c r="H4" s="66" t="s">
        <v>516</v>
      </c>
      <c r="I4" s="68" t="s">
        <v>177</v>
      </c>
      <c r="J4" s="66" t="s">
        <v>516</v>
      </c>
      <c r="K4" s="68" t="s">
        <v>177</v>
      </c>
      <c r="L4" s="66" t="s">
        <v>516</v>
      </c>
      <c r="M4" s="68" t="s">
        <v>177</v>
      </c>
      <c r="N4" s="66" t="s">
        <v>516</v>
      </c>
      <c r="O4" s="68" t="s">
        <v>177</v>
      </c>
      <c r="P4" s="66" t="s">
        <v>516</v>
      </c>
      <c r="Q4" s="68" t="s">
        <v>177</v>
      </c>
      <c r="R4" s="66" t="s">
        <v>516</v>
      </c>
      <c r="S4" s="68" t="s">
        <v>177</v>
      </c>
      <c r="T4" s="66" t="s">
        <v>516</v>
      </c>
      <c r="U4" s="68" t="s">
        <v>177</v>
      </c>
      <c r="V4" s="66" t="s">
        <v>516</v>
      </c>
      <c r="W4" s="68" t="s">
        <v>177</v>
      </c>
      <c r="X4" s="66" t="s">
        <v>516</v>
      </c>
      <c r="Y4" s="68" t="s">
        <v>177</v>
      </c>
      <c r="Z4" s="66" t="s">
        <v>516</v>
      </c>
      <c r="AA4" s="68" t="s">
        <v>177</v>
      </c>
      <c r="AC4" s="66" t="s">
        <v>516</v>
      </c>
      <c r="AD4" s="68" t="s">
        <v>177</v>
      </c>
    </row>
    <row r="5" spans="1:30">
      <c r="A5" s="312">
        <v>43251</v>
      </c>
      <c r="B5" s="317">
        <v>33366.94</v>
      </c>
      <c r="C5" s="304">
        <v>33327.360000000001</v>
      </c>
      <c r="D5" s="310">
        <v>555723.89</v>
      </c>
      <c r="E5" s="328">
        <v>555064.04</v>
      </c>
      <c r="F5" s="317">
        <v>299945.48</v>
      </c>
      <c r="G5" s="304">
        <v>299589.33</v>
      </c>
      <c r="H5" s="317">
        <v>135049.66</v>
      </c>
      <c r="I5" s="304">
        <v>134889.25</v>
      </c>
      <c r="J5" s="317">
        <v>241755.44</v>
      </c>
      <c r="K5" s="304">
        <v>241468.42</v>
      </c>
      <c r="L5" s="310">
        <v>111279.54</v>
      </c>
      <c r="M5" s="328">
        <v>111147.31</v>
      </c>
      <c r="N5" s="317">
        <v>518005.87</v>
      </c>
      <c r="O5" s="304">
        <v>517390.76</v>
      </c>
      <c r="P5" s="310">
        <v>22043.91</v>
      </c>
      <c r="Q5" s="328">
        <v>22017.77</v>
      </c>
      <c r="R5" s="317">
        <v>8096.34</v>
      </c>
      <c r="S5" s="304">
        <v>8086.76</v>
      </c>
      <c r="T5" s="310">
        <v>67037.2</v>
      </c>
      <c r="U5" s="328">
        <v>66957.55</v>
      </c>
      <c r="V5" s="317">
        <v>562398.13</v>
      </c>
      <c r="W5" s="304">
        <v>561730.48</v>
      </c>
      <c r="X5" s="310">
        <v>374256.37</v>
      </c>
      <c r="Y5" s="254">
        <v>373812.02</v>
      </c>
      <c r="Z5" s="253">
        <v>4569675.22</v>
      </c>
      <c r="AA5" s="254">
        <v>4564249.6100000003</v>
      </c>
      <c r="AC5" s="275">
        <f>B5+D5+F5+H5+J5+L5+N5+P5+R5+T5+V5+X5+Z5</f>
        <v>7498633.9900000002</v>
      </c>
      <c r="AD5" s="276">
        <f>C5+E5+G5+I5+K5+M5+O5+Q5+S5+U5+W5+Y5+AA5</f>
        <v>7489730.6600000001</v>
      </c>
    </row>
    <row r="6" spans="1:30">
      <c r="A6" s="308">
        <v>43281</v>
      </c>
      <c r="B6" s="255">
        <v>35544.550000000003</v>
      </c>
      <c r="C6" s="256">
        <v>35213.65</v>
      </c>
      <c r="D6" s="316">
        <v>591988.38</v>
      </c>
      <c r="E6" s="329">
        <v>586478.25</v>
      </c>
      <c r="F6" s="255">
        <v>319518.98</v>
      </c>
      <c r="G6" s="256">
        <v>316544.90999999997</v>
      </c>
      <c r="H6" s="255">
        <v>143862.85</v>
      </c>
      <c r="I6" s="256">
        <v>142523.85</v>
      </c>
      <c r="J6" s="255">
        <v>257532.11</v>
      </c>
      <c r="K6" s="256">
        <v>255134.96</v>
      </c>
      <c r="L6" s="316">
        <v>118540.34</v>
      </c>
      <c r="M6" s="329">
        <v>117436.98</v>
      </c>
      <c r="N6" s="255">
        <v>551808.79</v>
      </c>
      <c r="O6" s="256">
        <v>546672.65</v>
      </c>
      <c r="P6" s="316">
        <v>23482.81</v>
      </c>
      <c r="Q6" s="329">
        <v>23264.21</v>
      </c>
      <c r="R6" s="255">
        <v>8623.75</v>
      </c>
      <c r="S6" s="256">
        <v>8543.52</v>
      </c>
      <c r="T6" s="316">
        <v>71411.44</v>
      </c>
      <c r="U6" s="329">
        <v>70746.759999999995</v>
      </c>
      <c r="V6" s="255">
        <v>599097.05000000005</v>
      </c>
      <c r="W6" s="256">
        <v>593520.73</v>
      </c>
      <c r="X6" s="316">
        <v>398679.49</v>
      </c>
      <c r="Y6" s="256">
        <v>394968.6</v>
      </c>
      <c r="Z6" s="255">
        <v>4867872.2300000004</v>
      </c>
      <c r="AA6" s="256">
        <v>4822562.3600000003</v>
      </c>
      <c r="AC6" s="277">
        <f t="shared" ref="AC6:AC36" si="0">B6+D6+F6+H6+J6+L6+N6+P6+R6+T6+V6+X6+Z6</f>
        <v>7987962.7700000014</v>
      </c>
      <c r="AD6" s="278">
        <f t="shared" ref="AD6:AD36" si="1">C6+E6+G6+I6+K6+M6+O6+Q6+S6+U6+W6+Y6+AA6</f>
        <v>7913611.4299999997</v>
      </c>
    </row>
    <row r="7" spans="1:30">
      <c r="A7" s="308">
        <v>43312</v>
      </c>
      <c r="B7" s="255">
        <v>36047.919999999998</v>
      </c>
      <c r="C7" s="256">
        <v>36007.42</v>
      </c>
      <c r="D7" s="316">
        <v>600368.5</v>
      </c>
      <c r="E7" s="329">
        <v>599692.53</v>
      </c>
      <c r="F7" s="255">
        <v>324041.5</v>
      </c>
      <c r="G7" s="256">
        <v>323676.61</v>
      </c>
      <c r="H7" s="255">
        <v>145898.91</v>
      </c>
      <c r="I7" s="256">
        <v>145734.60999999999</v>
      </c>
      <c r="J7" s="255">
        <v>261177.02</v>
      </c>
      <c r="K7" s="256">
        <v>260882.8</v>
      </c>
      <c r="L7" s="316">
        <v>120218.94</v>
      </c>
      <c r="M7" s="329">
        <v>120083.6</v>
      </c>
      <c r="N7" s="255">
        <v>559620.06000000006</v>
      </c>
      <c r="O7" s="256">
        <v>558989.92000000004</v>
      </c>
      <c r="P7" s="316">
        <v>23813.98</v>
      </c>
      <c r="Q7" s="329">
        <v>23787.21</v>
      </c>
      <c r="R7" s="255">
        <v>8745.4500000000007</v>
      </c>
      <c r="S7" s="256">
        <v>8735.65</v>
      </c>
      <c r="T7" s="316">
        <v>72422.19</v>
      </c>
      <c r="U7" s="329">
        <v>72340.600000000006</v>
      </c>
      <c r="V7" s="255">
        <v>607578.81999999995</v>
      </c>
      <c r="W7" s="256">
        <v>606894.53</v>
      </c>
      <c r="X7" s="316">
        <v>404323.46</v>
      </c>
      <c r="Y7" s="256">
        <v>403868.19</v>
      </c>
      <c r="Z7" s="255">
        <v>4936782.75</v>
      </c>
      <c r="AA7" s="256">
        <v>4931223.2</v>
      </c>
      <c r="AC7" s="277">
        <f t="shared" si="0"/>
        <v>8101039.5</v>
      </c>
      <c r="AD7" s="278">
        <f t="shared" si="1"/>
        <v>8091916.870000001</v>
      </c>
    </row>
    <row r="8" spans="1:30">
      <c r="A8" s="308">
        <v>43343</v>
      </c>
      <c r="B8" s="255">
        <v>36251.379999999997</v>
      </c>
      <c r="C8" s="256">
        <v>36267.51</v>
      </c>
      <c r="D8" s="316">
        <v>603756.85</v>
      </c>
      <c r="E8" s="329">
        <v>604024.84</v>
      </c>
      <c r="F8" s="255">
        <v>325870.5</v>
      </c>
      <c r="G8" s="256">
        <v>326015.07</v>
      </c>
      <c r="H8" s="255">
        <v>146722.53</v>
      </c>
      <c r="I8" s="256">
        <v>146787.74</v>
      </c>
      <c r="J8" s="255">
        <v>262650.98</v>
      </c>
      <c r="K8" s="256">
        <v>262767.65999999997</v>
      </c>
      <c r="L8" s="316">
        <v>120897.35</v>
      </c>
      <c r="M8" s="329">
        <v>120951.03999999999</v>
      </c>
      <c r="N8" s="255">
        <v>562778.18000000005</v>
      </c>
      <c r="O8" s="256">
        <v>563027.87</v>
      </c>
      <c r="P8" s="316">
        <v>23949.040000000001</v>
      </c>
      <c r="Q8" s="329">
        <v>23959.84</v>
      </c>
      <c r="R8" s="255">
        <v>8795.16</v>
      </c>
      <c r="S8" s="256">
        <v>8799.24</v>
      </c>
      <c r="T8" s="316">
        <v>72831.44</v>
      </c>
      <c r="U8" s="329">
        <v>72863.820000000007</v>
      </c>
      <c r="V8" s="255">
        <v>611007.55000000005</v>
      </c>
      <c r="W8" s="256">
        <v>611278.68000000005</v>
      </c>
      <c r="X8" s="316">
        <v>406604.21</v>
      </c>
      <c r="Y8" s="256">
        <v>406784.77</v>
      </c>
      <c r="Z8" s="255">
        <v>4964643.1500000004</v>
      </c>
      <c r="AA8" s="256">
        <v>4966846.59</v>
      </c>
      <c r="AC8" s="277">
        <f t="shared" si="0"/>
        <v>8146758.3200000003</v>
      </c>
      <c r="AD8" s="278">
        <f t="shared" si="1"/>
        <v>8150374.6699999999</v>
      </c>
    </row>
    <row r="9" spans="1:30">
      <c r="A9" s="308">
        <v>43373</v>
      </c>
      <c r="B9" s="255">
        <v>36320.660000000003</v>
      </c>
      <c r="C9" s="256">
        <v>36362.49</v>
      </c>
      <c r="D9" s="316">
        <v>604910.37</v>
      </c>
      <c r="E9" s="329">
        <v>605606.84</v>
      </c>
      <c r="F9" s="255">
        <v>326492.95</v>
      </c>
      <c r="G9" s="256">
        <v>326868.74</v>
      </c>
      <c r="H9" s="255">
        <v>147002.82999999999</v>
      </c>
      <c r="I9" s="256">
        <v>147171.98000000001</v>
      </c>
      <c r="J9" s="255">
        <v>263153.27</v>
      </c>
      <c r="K9" s="256">
        <v>263456.2</v>
      </c>
      <c r="L9" s="316">
        <v>121128.03</v>
      </c>
      <c r="M9" s="329">
        <v>121267.58</v>
      </c>
      <c r="N9" s="255">
        <v>563853.68999999994</v>
      </c>
      <c r="O9" s="256">
        <v>564502.81999999995</v>
      </c>
      <c r="P9" s="316">
        <v>23994.7</v>
      </c>
      <c r="Q9" s="329">
        <v>24022.34</v>
      </c>
      <c r="R9" s="255">
        <v>8812.01</v>
      </c>
      <c r="S9" s="256">
        <v>8822.24</v>
      </c>
      <c r="T9" s="316">
        <v>72969.91</v>
      </c>
      <c r="U9" s="329">
        <v>73053.91</v>
      </c>
      <c r="V9" s="255">
        <v>612174.63</v>
      </c>
      <c r="W9" s="256">
        <v>612879.34</v>
      </c>
      <c r="X9" s="316">
        <v>407381.58</v>
      </c>
      <c r="Y9" s="256">
        <v>407850.52</v>
      </c>
      <c r="Z9" s="255">
        <v>4974128.12</v>
      </c>
      <c r="AA9" s="256">
        <v>4979854.34</v>
      </c>
      <c r="AC9" s="277">
        <f t="shared" si="0"/>
        <v>8162322.75</v>
      </c>
      <c r="AD9" s="278">
        <f t="shared" si="1"/>
        <v>8171719.3399999999</v>
      </c>
    </row>
    <row r="10" spans="1:30">
      <c r="A10" s="308">
        <v>43404</v>
      </c>
      <c r="B10" s="255">
        <v>33084.49</v>
      </c>
      <c r="C10" s="256">
        <v>33122.99</v>
      </c>
      <c r="D10" s="316">
        <v>551021.4</v>
      </c>
      <c r="E10" s="329">
        <v>551662.54</v>
      </c>
      <c r="F10" s="255">
        <v>297406.96999999997</v>
      </c>
      <c r="G10" s="256">
        <v>297753.02</v>
      </c>
      <c r="H10" s="255">
        <v>133906.68</v>
      </c>
      <c r="I10" s="256">
        <v>134062.39000000001</v>
      </c>
      <c r="J10" s="255">
        <v>239710.42</v>
      </c>
      <c r="K10" s="256">
        <v>239989.37</v>
      </c>
      <c r="L10" s="316">
        <v>110337.55</v>
      </c>
      <c r="M10" s="329">
        <v>110465.95</v>
      </c>
      <c r="N10" s="255">
        <v>513622.67</v>
      </c>
      <c r="O10" s="256">
        <v>514220.17</v>
      </c>
      <c r="P10" s="316">
        <v>21857.1</v>
      </c>
      <c r="Q10" s="329">
        <v>21882.62</v>
      </c>
      <c r="R10" s="255">
        <v>8025.95</v>
      </c>
      <c r="S10" s="256">
        <v>8035.23</v>
      </c>
      <c r="T10" s="316">
        <v>66468.61</v>
      </c>
      <c r="U10" s="329">
        <v>66545.94</v>
      </c>
      <c r="V10" s="255">
        <v>557638.84</v>
      </c>
      <c r="W10" s="256">
        <v>558287.47</v>
      </c>
      <c r="X10" s="316">
        <v>371090.03</v>
      </c>
      <c r="Y10" s="256">
        <v>371521.77</v>
      </c>
      <c r="Z10" s="255">
        <v>4531003.8600000003</v>
      </c>
      <c r="AA10" s="256">
        <v>4536275.1500000004</v>
      </c>
      <c r="AC10" s="277">
        <f t="shared" si="0"/>
        <v>7435174.5700000003</v>
      </c>
      <c r="AD10" s="278">
        <f t="shared" si="1"/>
        <v>7443824.6100000003</v>
      </c>
    </row>
    <row r="11" spans="1:30">
      <c r="A11" s="308">
        <v>43434</v>
      </c>
      <c r="B11" s="255">
        <v>39591.47</v>
      </c>
      <c r="C11" s="256">
        <v>39788.51</v>
      </c>
      <c r="D11" s="316">
        <v>659380.89</v>
      </c>
      <c r="E11" s="329">
        <v>662661</v>
      </c>
      <c r="F11" s="255">
        <v>355893.1</v>
      </c>
      <c r="G11" s="256">
        <v>357663.47</v>
      </c>
      <c r="H11" s="255">
        <v>160240.22</v>
      </c>
      <c r="I11" s="256">
        <v>161037.4</v>
      </c>
      <c r="J11" s="255">
        <v>286849.67</v>
      </c>
      <c r="K11" s="256">
        <v>288276.53000000003</v>
      </c>
      <c r="L11" s="316">
        <v>132035.49</v>
      </c>
      <c r="M11" s="329">
        <v>132692.26</v>
      </c>
      <c r="N11" s="255">
        <v>614627.54</v>
      </c>
      <c r="O11" s="256">
        <v>617684.99</v>
      </c>
      <c r="P11" s="316">
        <v>26155.65</v>
      </c>
      <c r="Q11" s="329">
        <v>26285.81</v>
      </c>
      <c r="R11" s="255">
        <v>9606.1200000000008</v>
      </c>
      <c r="S11" s="256">
        <v>9654.02</v>
      </c>
      <c r="T11" s="316">
        <v>79541.179999999993</v>
      </c>
      <c r="U11" s="329">
        <v>79936.83</v>
      </c>
      <c r="V11" s="255">
        <v>667300.16</v>
      </c>
      <c r="W11" s="256">
        <v>670619.63</v>
      </c>
      <c r="X11" s="316">
        <v>444066.18</v>
      </c>
      <c r="Y11" s="256">
        <v>446274.97</v>
      </c>
      <c r="Z11" s="255">
        <v>5422037.9100000001</v>
      </c>
      <c r="AA11" s="256">
        <v>5449009.7300000004</v>
      </c>
      <c r="AC11" s="277">
        <f t="shared" si="0"/>
        <v>8897325.5800000001</v>
      </c>
      <c r="AD11" s="278">
        <f t="shared" si="1"/>
        <v>8941585.1500000004</v>
      </c>
    </row>
    <row r="12" spans="1:30">
      <c r="A12" s="308">
        <v>43465</v>
      </c>
      <c r="B12" s="255">
        <v>36472.49</v>
      </c>
      <c r="C12" s="256">
        <v>36623.919999999998</v>
      </c>
      <c r="D12" s="316">
        <v>607450.36</v>
      </c>
      <c r="E12" s="329">
        <v>609971.59</v>
      </c>
      <c r="F12" s="255">
        <v>327864.13</v>
      </c>
      <c r="G12" s="256">
        <v>329224.96000000002</v>
      </c>
      <c r="H12" s="255">
        <v>147620.03</v>
      </c>
      <c r="I12" s="256">
        <v>148232.78</v>
      </c>
      <c r="J12" s="255">
        <v>264258.28000000003</v>
      </c>
      <c r="K12" s="256">
        <v>265355.26</v>
      </c>
      <c r="L12" s="316">
        <v>121636.66</v>
      </c>
      <c r="M12" s="329">
        <v>122141.5</v>
      </c>
      <c r="N12" s="255">
        <v>566220.75</v>
      </c>
      <c r="O12" s="256">
        <v>568570.99</v>
      </c>
      <c r="P12" s="316">
        <v>24096.3</v>
      </c>
      <c r="Q12" s="329">
        <v>24196.32</v>
      </c>
      <c r="R12" s="255">
        <v>8849.14</v>
      </c>
      <c r="S12" s="256">
        <v>8886.02</v>
      </c>
      <c r="T12" s="316">
        <v>73276.7</v>
      </c>
      <c r="U12" s="329">
        <v>73580.94</v>
      </c>
      <c r="V12" s="255">
        <v>614744.47</v>
      </c>
      <c r="W12" s="256">
        <v>617296.16</v>
      </c>
      <c r="X12" s="316">
        <v>409092.32</v>
      </c>
      <c r="Y12" s="256">
        <v>410790.33</v>
      </c>
      <c r="Z12" s="255">
        <v>4995010.24</v>
      </c>
      <c r="AA12" s="256">
        <v>5015743.2699999996</v>
      </c>
      <c r="AC12" s="277">
        <f t="shared" si="0"/>
        <v>8196591.870000001</v>
      </c>
      <c r="AD12" s="278">
        <f t="shared" si="1"/>
        <v>8230614.0399999991</v>
      </c>
    </row>
    <row r="13" spans="1:30">
      <c r="A13" s="308">
        <v>43496</v>
      </c>
      <c r="B13" s="255">
        <v>42456.82</v>
      </c>
      <c r="C13" s="256">
        <v>42614.67</v>
      </c>
      <c r="D13" s="316">
        <v>707115.47</v>
      </c>
      <c r="E13" s="329">
        <v>709741.61</v>
      </c>
      <c r="F13" s="255">
        <v>381656.2</v>
      </c>
      <c r="G13" s="256">
        <v>383073.63</v>
      </c>
      <c r="H13" s="255">
        <v>171839.46</v>
      </c>
      <c r="I13" s="256">
        <v>172477.7</v>
      </c>
      <c r="J13" s="255">
        <v>307614.46999999997</v>
      </c>
      <c r="K13" s="256">
        <v>308756.89</v>
      </c>
      <c r="L13" s="316">
        <v>141593.35</v>
      </c>
      <c r="M13" s="329">
        <v>142119.28</v>
      </c>
      <c r="N13" s="255">
        <v>659121.03</v>
      </c>
      <c r="O13" s="256">
        <v>661568.94999999995</v>
      </c>
      <c r="P13" s="316">
        <v>28048.04</v>
      </c>
      <c r="Q13" s="329">
        <v>28152.45</v>
      </c>
      <c r="R13" s="255">
        <v>10299.99</v>
      </c>
      <c r="S13" s="256">
        <v>10338.51</v>
      </c>
      <c r="T13" s="316">
        <v>85298.8</v>
      </c>
      <c r="U13" s="329">
        <v>85615.5</v>
      </c>
      <c r="V13" s="255">
        <v>715606.21</v>
      </c>
      <c r="W13" s="256">
        <v>718263.95</v>
      </c>
      <c r="X13" s="316">
        <v>476210.68</v>
      </c>
      <c r="Y13" s="256">
        <v>477979.34</v>
      </c>
      <c r="Z13" s="255">
        <v>5814543.2699999996</v>
      </c>
      <c r="AA13" s="256">
        <v>5836137.7300000004</v>
      </c>
      <c r="AC13" s="277">
        <f t="shared" si="0"/>
        <v>9541403.7899999991</v>
      </c>
      <c r="AD13" s="278">
        <f t="shared" si="1"/>
        <v>9576840.2100000009</v>
      </c>
    </row>
    <row r="14" spans="1:30">
      <c r="A14" s="308">
        <v>43524</v>
      </c>
      <c r="B14" s="255">
        <v>35624.480000000003</v>
      </c>
      <c r="C14" s="256">
        <v>35815.78</v>
      </c>
      <c r="D14" s="316">
        <v>593241.92000000004</v>
      </c>
      <c r="E14" s="329">
        <v>596509.31999999995</v>
      </c>
      <c r="F14" s="255">
        <v>320194.84000000003</v>
      </c>
      <c r="G14" s="256">
        <v>321958.3</v>
      </c>
      <c r="H14" s="255">
        <v>144166.95000000001</v>
      </c>
      <c r="I14" s="256">
        <v>144960.72</v>
      </c>
      <c r="J14" s="255">
        <v>258077.08</v>
      </c>
      <c r="K14" s="256">
        <v>259498.16</v>
      </c>
      <c r="L14" s="316">
        <v>118792.09</v>
      </c>
      <c r="M14" s="329">
        <v>119446.08</v>
      </c>
      <c r="N14" s="255">
        <v>552976.48</v>
      </c>
      <c r="O14" s="256">
        <v>556022.31000000006</v>
      </c>
      <c r="P14" s="316">
        <v>23534.92</v>
      </c>
      <c r="Q14" s="329">
        <v>23661.42</v>
      </c>
      <c r="R14" s="255">
        <v>8642.4699999999993</v>
      </c>
      <c r="S14" s="256">
        <v>8689.01</v>
      </c>
      <c r="T14" s="316">
        <v>71572.160000000003</v>
      </c>
      <c r="U14" s="329">
        <v>71956.320000000007</v>
      </c>
      <c r="V14" s="255">
        <v>600365.64</v>
      </c>
      <c r="W14" s="256">
        <v>603672.26</v>
      </c>
      <c r="X14" s="316">
        <v>399577.74</v>
      </c>
      <c r="Y14" s="256">
        <v>401722.87</v>
      </c>
      <c r="Z14" s="255">
        <v>4878174.1399999997</v>
      </c>
      <c r="AA14" s="256">
        <v>4905044.26</v>
      </c>
      <c r="AC14" s="277">
        <f t="shared" si="0"/>
        <v>8004940.9100000001</v>
      </c>
      <c r="AD14" s="278">
        <f t="shared" si="1"/>
        <v>8048956.8099999996</v>
      </c>
    </row>
    <row r="15" spans="1:30">
      <c r="A15" s="308">
        <v>43555</v>
      </c>
      <c r="B15" s="255">
        <v>34002.97</v>
      </c>
      <c r="C15" s="256">
        <v>34062.36</v>
      </c>
      <c r="D15" s="316">
        <v>566322.01</v>
      </c>
      <c r="E15" s="329">
        <v>567309.85</v>
      </c>
      <c r="F15" s="255">
        <v>305665.36</v>
      </c>
      <c r="G15" s="256">
        <v>306198.40999999997</v>
      </c>
      <c r="H15" s="255">
        <v>137624.16</v>
      </c>
      <c r="I15" s="256">
        <v>137864.19</v>
      </c>
      <c r="J15" s="255">
        <v>246365.96</v>
      </c>
      <c r="K15" s="256">
        <v>246795.81</v>
      </c>
      <c r="L15" s="316">
        <v>113400.72</v>
      </c>
      <c r="M15" s="329">
        <v>113598.56</v>
      </c>
      <c r="N15" s="255">
        <v>527884.73</v>
      </c>
      <c r="O15" s="256">
        <v>528805.44999999995</v>
      </c>
      <c r="P15" s="316">
        <v>22463.83</v>
      </c>
      <c r="Q15" s="329">
        <v>22503.200000000001</v>
      </c>
      <c r="R15" s="255">
        <v>8248.76</v>
      </c>
      <c r="S15" s="256">
        <v>8263.32</v>
      </c>
      <c r="T15" s="316">
        <v>68315.08</v>
      </c>
      <c r="U15" s="329">
        <v>68434.28</v>
      </c>
      <c r="V15" s="255">
        <v>573122.99</v>
      </c>
      <c r="W15" s="256">
        <v>574122.86</v>
      </c>
      <c r="X15" s="316">
        <v>381394.07</v>
      </c>
      <c r="Y15" s="256">
        <v>382059.32</v>
      </c>
      <c r="Z15" s="255">
        <v>4656808.47</v>
      </c>
      <c r="AA15" s="256">
        <v>4664943.46</v>
      </c>
      <c r="AC15" s="277">
        <f t="shared" si="0"/>
        <v>7641619.1099999994</v>
      </c>
      <c r="AD15" s="278">
        <f t="shared" si="1"/>
        <v>7654961.0700000003</v>
      </c>
    </row>
    <row r="16" spans="1:30">
      <c r="A16" s="308">
        <v>43585</v>
      </c>
      <c r="B16" s="255">
        <v>37851.629999999997</v>
      </c>
      <c r="C16" s="256">
        <v>37812.339999999997</v>
      </c>
      <c r="D16" s="316">
        <v>630425.16</v>
      </c>
      <c r="E16" s="329">
        <v>629768.42000000004</v>
      </c>
      <c r="F16" s="255">
        <v>340263.98</v>
      </c>
      <c r="G16" s="256">
        <v>339909.53</v>
      </c>
      <c r="H16" s="255">
        <v>153203.22</v>
      </c>
      <c r="I16" s="256">
        <v>153043.45000000001</v>
      </c>
      <c r="J16" s="255">
        <v>274252.76</v>
      </c>
      <c r="K16" s="256">
        <v>273966.95</v>
      </c>
      <c r="L16" s="316">
        <v>126236.52</v>
      </c>
      <c r="M16" s="329">
        <v>126105.11</v>
      </c>
      <c r="N16" s="255">
        <v>587636.34</v>
      </c>
      <c r="O16" s="256">
        <v>587023.97</v>
      </c>
      <c r="P16" s="316">
        <v>25006.66</v>
      </c>
      <c r="Q16" s="329">
        <v>24980.65</v>
      </c>
      <c r="R16" s="255">
        <v>9182.35</v>
      </c>
      <c r="S16" s="256">
        <v>9173.0300000000007</v>
      </c>
      <c r="T16" s="316">
        <v>76047.12</v>
      </c>
      <c r="U16" s="329">
        <v>75968.009999999995</v>
      </c>
      <c r="V16" s="255">
        <v>637995.05000000005</v>
      </c>
      <c r="W16" s="256">
        <v>637330.27</v>
      </c>
      <c r="X16" s="316">
        <v>424564.61</v>
      </c>
      <c r="Y16" s="256">
        <v>424122.23</v>
      </c>
      <c r="Z16" s="255">
        <v>5183933.13</v>
      </c>
      <c r="AA16" s="256">
        <v>5178531.6100000003</v>
      </c>
      <c r="AC16" s="277">
        <f t="shared" si="0"/>
        <v>8506598.5299999993</v>
      </c>
      <c r="AD16" s="278">
        <f t="shared" si="1"/>
        <v>8497735.5700000003</v>
      </c>
    </row>
    <row r="17" spans="1:30">
      <c r="A17" s="308">
        <v>43616</v>
      </c>
      <c r="B17" s="255">
        <v>37573.94</v>
      </c>
      <c r="C17" s="256">
        <v>37627.4</v>
      </c>
      <c r="D17" s="316">
        <v>625802.4</v>
      </c>
      <c r="E17" s="329">
        <v>626691.85</v>
      </c>
      <c r="F17" s="255">
        <v>337769.42</v>
      </c>
      <c r="G17" s="256">
        <v>338249.54</v>
      </c>
      <c r="H17" s="255">
        <v>152079.44</v>
      </c>
      <c r="I17" s="256">
        <v>152295.70000000001</v>
      </c>
      <c r="J17" s="255">
        <v>272241.78999999998</v>
      </c>
      <c r="K17" s="256">
        <v>272628.81</v>
      </c>
      <c r="L17" s="316">
        <v>125311.23</v>
      </c>
      <c r="M17" s="329">
        <v>125489.38</v>
      </c>
      <c r="N17" s="255">
        <v>583327.9</v>
      </c>
      <c r="O17" s="256">
        <v>584156.93999999994</v>
      </c>
      <c r="P17" s="316">
        <v>24823.17</v>
      </c>
      <c r="Q17" s="329">
        <v>24858.67</v>
      </c>
      <c r="R17" s="255">
        <v>9115.68</v>
      </c>
      <c r="S17" s="256">
        <v>9128.7800000000007</v>
      </c>
      <c r="T17" s="316">
        <v>75489.919999999998</v>
      </c>
      <c r="U17" s="329">
        <v>75597.31</v>
      </c>
      <c r="V17" s="255">
        <v>633317.73</v>
      </c>
      <c r="W17" s="256">
        <v>634217.84</v>
      </c>
      <c r="X17" s="316">
        <v>421451.03</v>
      </c>
      <c r="Y17" s="256">
        <v>422050.08</v>
      </c>
      <c r="Z17" s="255">
        <v>5145922.59</v>
      </c>
      <c r="AA17" s="256">
        <v>5153236.75</v>
      </c>
      <c r="AC17" s="277">
        <f t="shared" si="0"/>
        <v>8444226.2400000002</v>
      </c>
      <c r="AD17" s="278">
        <f t="shared" si="1"/>
        <v>8456229.0500000007</v>
      </c>
    </row>
    <row r="18" spans="1:30">
      <c r="A18" s="308">
        <v>43646</v>
      </c>
      <c r="B18" s="255">
        <v>37410.97</v>
      </c>
      <c r="C18" s="256">
        <v>37411.53</v>
      </c>
      <c r="D18" s="316">
        <v>623078.5</v>
      </c>
      <c r="E18" s="329">
        <v>623084.99</v>
      </c>
      <c r="F18" s="255">
        <v>336298.44</v>
      </c>
      <c r="G18" s="256">
        <v>336301.97</v>
      </c>
      <c r="H18" s="255">
        <v>151417.73000000001</v>
      </c>
      <c r="I18" s="256">
        <v>151419.18</v>
      </c>
      <c r="J18" s="255">
        <v>271057.34999999998</v>
      </c>
      <c r="K18" s="256">
        <v>271060.15999999997</v>
      </c>
      <c r="L18" s="316">
        <v>124765.69</v>
      </c>
      <c r="M18" s="329">
        <v>124767.01</v>
      </c>
      <c r="N18" s="255">
        <v>580788.35</v>
      </c>
      <c r="O18" s="256">
        <v>580794.42000000004</v>
      </c>
      <c r="P18" s="316">
        <v>24715.02</v>
      </c>
      <c r="Q18" s="329">
        <v>24715.41</v>
      </c>
      <c r="R18" s="255">
        <v>9075.82</v>
      </c>
      <c r="S18" s="256">
        <v>9076.15</v>
      </c>
      <c r="T18" s="316">
        <v>75161.039999999994</v>
      </c>
      <c r="U18" s="329">
        <v>75161.88</v>
      </c>
      <c r="V18" s="255">
        <v>630560.69999999995</v>
      </c>
      <c r="W18" s="256">
        <v>630567.39</v>
      </c>
      <c r="X18" s="316">
        <v>419620.79</v>
      </c>
      <c r="Y18" s="256">
        <v>419621.07</v>
      </c>
      <c r="Z18" s="255">
        <v>5123524.3099999996</v>
      </c>
      <c r="AA18" s="256">
        <v>5123578.38</v>
      </c>
      <c r="AC18" s="277">
        <f t="shared" si="0"/>
        <v>8407474.709999999</v>
      </c>
      <c r="AD18" s="278">
        <f t="shared" si="1"/>
        <v>8407559.5399999991</v>
      </c>
    </row>
    <row r="19" spans="1:30">
      <c r="A19" s="308">
        <v>43677</v>
      </c>
      <c r="B19" s="255">
        <v>37339.22</v>
      </c>
      <c r="C19" s="256">
        <v>37207.71</v>
      </c>
      <c r="D19" s="316">
        <v>621893.67000000004</v>
      </c>
      <c r="E19" s="329">
        <v>619702.29</v>
      </c>
      <c r="F19" s="255">
        <v>335659.47</v>
      </c>
      <c r="G19" s="256">
        <v>334476.57</v>
      </c>
      <c r="H19" s="255">
        <v>151129.29</v>
      </c>
      <c r="I19" s="256">
        <v>150596.79</v>
      </c>
      <c r="J19" s="255">
        <v>270541.13</v>
      </c>
      <c r="K19" s="256">
        <v>269587.87</v>
      </c>
      <c r="L19" s="316">
        <v>124528.91</v>
      </c>
      <c r="M19" s="329">
        <v>124090.21</v>
      </c>
      <c r="N19" s="255">
        <v>579684.43000000005</v>
      </c>
      <c r="O19" s="256">
        <v>577641.85</v>
      </c>
      <c r="P19" s="316">
        <v>24667.81</v>
      </c>
      <c r="Q19" s="329">
        <v>24580.99</v>
      </c>
      <c r="R19" s="255">
        <v>9057.5499999999993</v>
      </c>
      <c r="S19" s="256">
        <v>9025.85</v>
      </c>
      <c r="T19" s="316">
        <v>75017.97</v>
      </c>
      <c r="U19" s="329">
        <v>74753.84</v>
      </c>
      <c r="V19" s="255">
        <v>629362.06000000006</v>
      </c>
      <c r="W19" s="256">
        <v>627144.43999999994</v>
      </c>
      <c r="X19" s="316">
        <v>418819</v>
      </c>
      <c r="Y19" s="256">
        <v>417343.19</v>
      </c>
      <c r="Z19" s="255">
        <v>5113781.96</v>
      </c>
      <c r="AA19" s="256">
        <v>5095762.71</v>
      </c>
      <c r="AC19" s="277">
        <f t="shared" si="0"/>
        <v>8391482.4699999988</v>
      </c>
      <c r="AD19" s="278">
        <f t="shared" si="1"/>
        <v>8361914.3100000005</v>
      </c>
    </row>
    <row r="20" spans="1:30">
      <c r="A20" s="308">
        <v>43708</v>
      </c>
      <c r="B20" s="255">
        <v>38472.32</v>
      </c>
      <c r="C20" s="256">
        <v>38511.019999999997</v>
      </c>
      <c r="D20" s="316">
        <v>640762.98</v>
      </c>
      <c r="E20" s="329">
        <v>641403.94999999995</v>
      </c>
      <c r="F20" s="255">
        <v>345843.77</v>
      </c>
      <c r="G20" s="256">
        <v>346189.84</v>
      </c>
      <c r="H20" s="255">
        <v>155714.73000000001</v>
      </c>
      <c r="I20" s="256">
        <v>155870.62</v>
      </c>
      <c r="J20" s="255">
        <v>278750.34000000003</v>
      </c>
      <c r="K20" s="256">
        <v>279029.15999999997</v>
      </c>
      <c r="L20" s="316">
        <v>128306.49</v>
      </c>
      <c r="M20" s="329">
        <v>128434.83</v>
      </c>
      <c r="N20" s="255">
        <v>597273.25</v>
      </c>
      <c r="O20" s="256">
        <v>597870.82999999996</v>
      </c>
      <c r="P20" s="316">
        <v>25415.9</v>
      </c>
      <c r="Q20" s="329">
        <v>25441.53</v>
      </c>
      <c r="R20" s="255">
        <v>9333.11</v>
      </c>
      <c r="S20" s="256">
        <v>9342.7000000000007</v>
      </c>
      <c r="T20" s="316">
        <v>77294.69</v>
      </c>
      <c r="U20" s="329">
        <v>77372.11</v>
      </c>
      <c r="V20" s="255">
        <v>648458.15</v>
      </c>
      <c r="W20" s="256">
        <v>649106.68999999994</v>
      </c>
      <c r="X20" s="316">
        <v>431548</v>
      </c>
      <c r="Y20" s="256">
        <v>431959.21</v>
      </c>
      <c r="Z20" s="255">
        <v>5268946.8</v>
      </c>
      <c r="AA20" s="256">
        <v>5274217.84</v>
      </c>
      <c r="AC20" s="277">
        <f t="shared" si="0"/>
        <v>8646120.5299999993</v>
      </c>
      <c r="AD20" s="278">
        <f t="shared" si="1"/>
        <v>8654750.3300000001</v>
      </c>
    </row>
    <row r="21" spans="1:30">
      <c r="A21" s="308">
        <v>43738</v>
      </c>
      <c r="B21" s="255">
        <v>37814.400000000001</v>
      </c>
      <c r="C21" s="256">
        <v>37902.1</v>
      </c>
      <c r="D21" s="316">
        <v>629810.13</v>
      </c>
      <c r="E21" s="329">
        <v>631268.80000000005</v>
      </c>
      <c r="F21" s="255">
        <v>339931.9</v>
      </c>
      <c r="G21" s="256">
        <v>340719.25</v>
      </c>
      <c r="H21" s="255">
        <v>153054.09</v>
      </c>
      <c r="I21" s="256">
        <v>153408.54999999999</v>
      </c>
      <c r="J21" s="255">
        <v>273985.11</v>
      </c>
      <c r="K21" s="256">
        <v>274619.71999999997</v>
      </c>
      <c r="L21" s="316">
        <v>126113.46</v>
      </c>
      <c r="M21" s="329">
        <v>126405.6</v>
      </c>
      <c r="N21" s="255">
        <v>587062.6</v>
      </c>
      <c r="O21" s="256">
        <v>588422.31999999995</v>
      </c>
      <c r="P21" s="316">
        <v>24982.03</v>
      </c>
      <c r="Q21" s="329">
        <v>25040.01</v>
      </c>
      <c r="R21" s="255">
        <v>9173.5400000000009</v>
      </c>
      <c r="S21" s="256">
        <v>9194.9599999999991</v>
      </c>
      <c r="T21" s="316">
        <v>75973.69</v>
      </c>
      <c r="U21" s="329">
        <v>75597.31</v>
      </c>
      <c r="V21" s="255">
        <v>637373.12</v>
      </c>
      <c r="W21" s="256">
        <v>638849.56000000006</v>
      </c>
      <c r="X21" s="316">
        <v>424153.25</v>
      </c>
      <c r="Y21" s="256">
        <v>425132.54</v>
      </c>
      <c r="Z21" s="255">
        <v>5178874.0199999996</v>
      </c>
      <c r="AA21" s="256">
        <v>5190868.62</v>
      </c>
      <c r="AC21" s="277">
        <f t="shared" si="0"/>
        <v>8498301.3399999999</v>
      </c>
      <c r="AD21" s="278">
        <f t="shared" si="1"/>
        <v>8517429.3399999999</v>
      </c>
    </row>
    <row r="22" spans="1:30">
      <c r="A22" s="308">
        <v>43769</v>
      </c>
      <c r="B22" s="255">
        <v>38412.5</v>
      </c>
      <c r="C22" s="256">
        <v>38348.99</v>
      </c>
      <c r="D22" s="316">
        <v>639780.35</v>
      </c>
      <c r="E22" s="329">
        <v>638720.81999999995</v>
      </c>
      <c r="F22" s="255">
        <v>345314.71</v>
      </c>
      <c r="G22" s="256">
        <v>344743.03</v>
      </c>
      <c r="H22" s="255">
        <v>155475.89000000001</v>
      </c>
      <c r="I22" s="256">
        <v>155218.47</v>
      </c>
      <c r="J22" s="255">
        <v>278323.55</v>
      </c>
      <c r="K22" s="256">
        <v>277862.8</v>
      </c>
      <c r="L22" s="316">
        <v>128110.22</v>
      </c>
      <c r="M22" s="329">
        <v>127898.13</v>
      </c>
      <c r="N22" s="255">
        <v>596358.76</v>
      </c>
      <c r="O22" s="256">
        <v>595371.38</v>
      </c>
      <c r="P22" s="316">
        <v>25376.32</v>
      </c>
      <c r="Q22" s="329">
        <v>25334.44</v>
      </c>
      <c r="R22" s="255">
        <v>9316.4</v>
      </c>
      <c r="S22" s="256">
        <v>9301.07</v>
      </c>
      <c r="T22" s="316">
        <v>77175.289999999994</v>
      </c>
      <c r="U22" s="329">
        <v>77047.64</v>
      </c>
      <c r="V22" s="255">
        <v>647464.42000000004</v>
      </c>
      <c r="W22" s="256">
        <v>646392.19999999995</v>
      </c>
      <c r="X22" s="316">
        <v>430900.98</v>
      </c>
      <c r="Y22" s="256">
        <v>430152.57</v>
      </c>
      <c r="Z22" s="255">
        <v>5260878.6100000003</v>
      </c>
      <c r="AA22" s="256">
        <v>5252167.26</v>
      </c>
      <c r="AC22" s="277">
        <f t="shared" si="0"/>
        <v>8632888</v>
      </c>
      <c r="AD22" s="278">
        <f t="shared" si="1"/>
        <v>8618558.7999999989</v>
      </c>
    </row>
    <row r="23" spans="1:30">
      <c r="A23" s="308">
        <v>43799</v>
      </c>
      <c r="B23" s="255">
        <v>38028.78</v>
      </c>
      <c r="C23" s="256">
        <v>38104.01</v>
      </c>
      <c r="D23" s="316">
        <v>633381.84</v>
      </c>
      <c r="E23" s="329">
        <v>634633.62</v>
      </c>
      <c r="F23" s="255">
        <v>341859.45</v>
      </c>
      <c r="G23" s="256">
        <v>342535.1</v>
      </c>
      <c r="H23" s="255">
        <v>153921.65</v>
      </c>
      <c r="I23" s="256">
        <v>154225.88</v>
      </c>
      <c r="J23" s="255">
        <v>275538.82</v>
      </c>
      <c r="K23" s="256">
        <v>276083.26</v>
      </c>
      <c r="L23" s="316">
        <v>126829.26</v>
      </c>
      <c r="M23" s="329">
        <v>127079.8</v>
      </c>
      <c r="N23" s="255">
        <v>590392.31000000006</v>
      </c>
      <c r="O23" s="256">
        <v>591559.22</v>
      </c>
      <c r="P23" s="316">
        <v>25122.63</v>
      </c>
      <c r="Q23" s="329">
        <v>25172.400000000001</v>
      </c>
      <c r="R23" s="255">
        <v>9225.27</v>
      </c>
      <c r="S23" s="256">
        <v>9243.66</v>
      </c>
      <c r="T23" s="316">
        <v>76402.990000000005</v>
      </c>
      <c r="U23" s="329">
        <v>76554.19</v>
      </c>
      <c r="V23" s="255">
        <v>640988.56000000006</v>
      </c>
      <c r="W23" s="256">
        <v>642255.07999999996</v>
      </c>
      <c r="X23" s="316">
        <v>426613.45</v>
      </c>
      <c r="Y23" s="256">
        <v>427398.93</v>
      </c>
      <c r="Z23" s="255">
        <v>5208249.33</v>
      </c>
      <c r="AA23" s="256">
        <v>5218542.54</v>
      </c>
      <c r="AC23" s="277">
        <f t="shared" si="0"/>
        <v>8546554.3399999999</v>
      </c>
      <c r="AD23" s="278">
        <f t="shared" si="1"/>
        <v>8563387.6899999995</v>
      </c>
    </row>
    <row r="24" spans="1:30">
      <c r="A24" s="308">
        <v>43830</v>
      </c>
      <c r="B24" s="255">
        <v>36734.94</v>
      </c>
      <c r="C24" s="256">
        <v>36837.919999999998</v>
      </c>
      <c r="D24" s="316">
        <v>611811.85</v>
      </c>
      <c r="E24" s="329">
        <v>613537.18999999994</v>
      </c>
      <c r="F24" s="255">
        <v>330217.34999999998</v>
      </c>
      <c r="G24" s="256">
        <v>331148.63</v>
      </c>
      <c r="H24" s="255">
        <v>148680.04999999999</v>
      </c>
      <c r="I24" s="256">
        <v>149099.39000000001</v>
      </c>
      <c r="J24" s="255">
        <v>266154.83</v>
      </c>
      <c r="K24" s="256">
        <v>266905.42</v>
      </c>
      <c r="L24" s="316">
        <v>122509.24</v>
      </c>
      <c r="M24" s="329">
        <v>122854.78</v>
      </c>
      <c r="N24" s="255">
        <v>570286.5</v>
      </c>
      <c r="O24" s="256">
        <v>571894.68999999994</v>
      </c>
      <c r="P24" s="316">
        <v>24267.97</v>
      </c>
      <c r="Q24" s="329">
        <v>24336.13</v>
      </c>
      <c r="R24" s="255">
        <v>8911.23</v>
      </c>
      <c r="S24" s="256">
        <v>8936.2199999999993</v>
      </c>
      <c r="T24" s="316">
        <v>73801.7</v>
      </c>
      <c r="U24" s="329">
        <v>74009.850000000006</v>
      </c>
      <c r="V24" s="255">
        <v>619158.75</v>
      </c>
      <c r="W24" s="256">
        <v>620904.84</v>
      </c>
      <c r="X24" s="316">
        <v>412038.31</v>
      </c>
      <c r="Y24" s="256">
        <v>413191.57</v>
      </c>
      <c r="Z24" s="255">
        <v>5030876.58</v>
      </c>
      <c r="AA24" s="256">
        <v>5045063.05</v>
      </c>
      <c r="AC24" s="277">
        <f t="shared" si="0"/>
        <v>8255449.3000000007</v>
      </c>
      <c r="AD24" s="278">
        <f t="shared" si="1"/>
        <v>8278719.6799999997</v>
      </c>
    </row>
    <row r="25" spans="1:30">
      <c r="A25" s="308">
        <v>43861</v>
      </c>
      <c r="B25" s="255">
        <v>43810.51</v>
      </c>
      <c r="C25" s="256">
        <v>43909.75</v>
      </c>
      <c r="D25" s="316">
        <v>729688.47</v>
      </c>
      <c r="E25" s="329">
        <v>731330.11</v>
      </c>
      <c r="F25" s="255">
        <v>393839.64</v>
      </c>
      <c r="G25" s="256">
        <v>394725.95</v>
      </c>
      <c r="H25" s="255">
        <v>177324.94</v>
      </c>
      <c r="I25" s="256">
        <v>177723.71</v>
      </c>
      <c r="J25" s="255">
        <v>317434.65999999997</v>
      </c>
      <c r="K25" s="256">
        <v>318148.71000000002</v>
      </c>
      <c r="L25" s="316">
        <v>146113.42000000001</v>
      </c>
      <c r="M25" s="329">
        <v>146441.94</v>
      </c>
      <c r="N25" s="255">
        <v>680162.32</v>
      </c>
      <c r="O25" s="256">
        <v>681692.65</v>
      </c>
      <c r="P25" s="316">
        <v>28942.76</v>
      </c>
      <c r="Q25" s="329">
        <v>29008.19</v>
      </c>
      <c r="R25" s="255">
        <v>10626.81</v>
      </c>
      <c r="S25" s="256">
        <v>10651.08</v>
      </c>
      <c r="T25" s="316">
        <v>88021.89</v>
      </c>
      <c r="U25" s="329">
        <v>88219.53</v>
      </c>
      <c r="V25" s="255">
        <v>738451.44</v>
      </c>
      <c r="W25" s="256">
        <v>740112.85</v>
      </c>
      <c r="X25" s="316">
        <v>491520.79</v>
      </c>
      <c r="Y25" s="256">
        <v>492519.26</v>
      </c>
      <c r="Z25" s="255">
        <v>6000166.3399999999</v>
      </c>
      <c r="AA25" s="256">
        <v>6013667.7800000003</v>
      </c>
      <c r="AC25" s="277">
        <f t="shared" si="0"/>
        <v>9846103.9900000002</v>
      </c>
      <c r="AD25" s="278">
        <f t="shared" si="1"/>
        <v>9868151.5099999998</v>
      </c>
    </row>
    <row r="26" spans="1:30">
      <c r="A26" s="308">
        <v>43890</v>
      </c>
      <c r="B26" s="255">
        <v>33613.949999999997</v>
      </c>
      <c r="C26" s="256">
        <v>33792.449999999997</v>
      </c>
      <c r="D26" s="316">
        <v>559893.36</v>
      </c>
      <c r="E26" s="329">
        <v>562830.51</v>
      </c>
      <c r="F26" s="255">
        <v>302193.46000000002</v>
      </c>
      <c r="G26" s="256">
        <v>303781.67</v>
      </c>
      <c r="H26" s="255">
        <v>136059.85999999999</v>
      </c>
      <c r="I26" s="256">
        <v>136776.59</v>
      </c>
      <c r="J26" s="255">
        <v>243569.68</v>
      </c>
      <c r="K26" s="256">
        <v>244847.01</v>
      </c>
      <c r="L26" s="316">
        <v>112112.29</v>
      </c>
      <c r="M26" s="329">
        <v>112700.92</v>
      </c>
      <c r="N26" s="255">
        <v>521891</v>
      </c>
      <c r="O26" s="256">
        <v>524630.31999999995</v>
      </c>
      <c r="P26" s="316">
        <v>22206.33</v>
      </c>
      <c r="Q26" s="329">
        <v>22323.53</v>
      </c>
      <c r="R26" s="255">
        <v>8151.9</v>
      </c>
      <c r="S26" s="256">
        <v>8195.52</v>
      </c>
      <c r="T26" s="316">
        <v>67537.960000000006</v>
      </c>
      <c r="U26" s="329">
        <v>67893.2</v>
      </c>
      <c r="V26" s="255">
        <v>566616.96</v>
      </c>
      <c r="W26" s="256">
        <v>569589.73</v>
      </c>
      <c r="X26" s="316">
        <v>378602.69</v>
      </c>
      <c r="Y26" s="256">
        <v>379043.47</v>
      </c>
      <c r="Z26" s="255">
        <v>4603954.53</v>
      </c>
      <c r="AA26" s="256">
        <v>4628118.72</v>
      </c>
      <c r="AC26" s="277">
        <f t="shared" si="0"/>
        <v>7556403.9700000007</v>
      </c>
      <c r="AD26" s="278">
        <f t="shared" si="1"/>
        <v>7594523.6399999997</v>
      </c>
    </row>
    <row r="27" spans="1:30">
      <c r="A27" s="308">
        <v>43921</v>
      </c>
      <c r="B27" s="255">
        <v>32744.99</v>
      </c>
      <c r="C27" s="256">
        <v>32888.29</v>
      </c>
      <c r="D27" s="305">
        <v>545378.65</v>
      </c>
      <c r="E27" s="330">
        <v>547758.68999999994</v>
      </c>
      <c r="F27" s="265">
        <v>294360.8</v>
      </c>
      <c r="G27" s="266">
        <v>295645.76</v>
      </c>
      <c r="H27" s="265">
        <v>132534.89000000001</v>
      </c>
      <c r="I27" s="266">
        <v>133113.51999999999</v>
      </c>
      <c r="J27" s="265">
        <v>237254.75</v>
      </c>
      <c r="K27" s="266">
        <v>238290.26</v>
      </c>
      <c r="L27" s="305">
        <v>109205.68</v>
      </c>
      <c r="M27" s="330">
        <v>109682.38</v>
      </c>
      <c r="N27" s="265">
        <v>508362.03</v>
      </c>
      <c r="O27" s="266">
        <v>510580.67</v>
      </c>
      <c r="P27" s="305">
        <v>21631.41</v>
      </c>
      <c r="Q27" s="330">
        <v>21726.07</v>
      </c>
      <c r="R27" s="265">
        <v>7941.91</v>
      </c>
      <c r="S27" s="266">
        <v>7976.72</v>
      </c>
      <c r="T27" s="305">
        <v>65787.61</v>
      </c>
      <c r="U27" s="330">
        <v>66074.78</v>
      </c>
      <c r="V27" s="265">
        <v>551927.36</v>
      </c>
      <c r="W27" s="266">
        <v>554336.27</v>
      </c>
      <c r="X27" s="316">
        <v>367482.71</v>
      </c>
      <c r="Y27" s="256">
        <v>368892.27</v>
      </c>
      <c r="Z27" s="255">
        <v>4484606.16</v>
      </c>
      <c r="AA27" s="256">
        <v>4504179.16</v>
      </c>
      <c r="AC27" s="277">
        <f t="shared" si="0"/>
        <v>7359218.9500000002</v>
      </c>
      <c r="AD27" s="278">
        <f t="shared" si="1"/>
        <v>7391144.8399999999</v>
      </c>
    </row>
    <row r="28" spans="1:30">
      <c r="A28" s="308">
        <v>43951</v>
      </c>
      <c r="B28" s="255">
        <v>31976.58</v>
      </c>
      <c r="C28" s="256">
        <v>31876.92</v>
      </c>
      <c r="D28" s="305">
        <v>532586.59</v>
      </c>
      <c r="E28" s="330">
        <v>530927.11</v>
      </c>
      <c r="F28" s="265">
        <v>287456.28999999998</v>
      </c>
      <c r="G28" s="266">
        <v>286560.59999999998</v>
      </c>
      <c r="H28" s="265">
        <v>129427.02</v>
      </c>
      <c r="I28" s="266">
        <v>129023.67999999999</v>
      </c>
      <c r="J28" s="265">
        <v>231690.3</v>
      </c>
      <c r="K28" s="266">
        <v>230968.36</v>
      </c>
      <c r="L28" s="305">
        <v>106644.25</v>
      </c>
      <c r="M28" s="330">
        <v>106312.04</v>
      </c>
      <c r="N28" s="265">
        <v>496438.86</v>
      </c>
      <c r="O28" s="266">
        <v>494891.89</v>
      </c>
      <c r="P28" s="305">
        <v>21124.65</v>
      </c>
      <c r="Q28" s="330">
        <v>21058.97</v>
      </c>
      <c r="R28" s="265">
        <v>7755.87</v>
      </c>
      <c r="S28" s="266">
        <v>7731.89</v>
      </c>
      <c r="T28" s="305">
        <v>64244.07</v>
      </c>
      <c r="U28" s="330">
        <v>64043.79</v>
      </c>
      <c r="V28" s="265">
        <v>538982.31999999995</v>
      </c>
      <c r="W28" s="266">
        <v>537302.75</v>
      </c>
      <c r="X28" s="316">
        <v>358674.21</v>
      </c>
      <c r="Y28" s="256">
        <v>357556.47999999998</v>
      </c>
      <c r="Z28" s="255">
        <v>4379418.58</v>
      </c>
      <c r="AA28" s="256">
        <v>4365772.24</v>
      </c>
      <c r="AC28" s="277">
        <f t="shared" si="0"/>
        <v>7186419.5899999999</v>
      </c>
      <c r="AD28" s="278">
        <f t="shared" si="1"/>
        <v>7164026.7200000007</v>
      </c>
    </row>
    <row r="29" spans="1:30">
      <c r="A29" s="308">
        <v>43982</v>
      </c>
      <c r="B29" s="257">
        <v>29372.33</v>
      </c>
      <c r="C29" s="258">
        <v>29369.08</v>
      </c>
      <c r="D29" s="318">
        <v>489217.13</v>
      </c>
      <c r="E29" s="331">
        <v>489161.63</v>
      </c>
      <c r="F29" s="267">
        <v>264048.73</v>
      </c>
      <c r="G29" s="268">
        <v>264018.88</v>
      </c>
      <c r="H29" s="267">
        <v>118887.65</v>
      </c>
      <c r="I29" s="268">
        <v>118874.24000000001</v>
      </c>
      <c r="J29" s="267">
        <v>212822.59</v>
      </c>
      <c r="K29" s="268">
        <v>212798.54</v>
      </c>
      <c r="L29" s="318">
        <v>97961.47</v>
      </c>
      <c r="M29" s="331">
        <v>97950.47</v>
      </c>
      <c r="N29" s="267">
        <v>456013.1</v>
      </c>
      <c r="O29" s="268">
        <v>455961.34</v>
      </c>
      <c r="P29" s="318">
        <v>19403.689999999999</v>
      </c>
      <c r="Q29" s="331">
        <v>19401.599999999999</v>
      </c>
      <c r="R29" s="267">
        <v>7124.52</v>
      </c>
      <c r="S29" s="268">
        <v>7123.78</v>
      </c>
      <c r="T29" s="318">
        <v>59013.01</v>
      </c>
      <c r="U29" s="331">
        <v>59006.46</v>
      </c>
      <c r="V29" s="267">
        <v>495091.83</v>
      </c>
      <c r="W29" s="268">
        <v>495035.76</v>
      </c>
      <c r="X29" s="313">
        <v>329467.34000000003</v>
      </c>
      <c r="Y29" s="258">
        <v>329429.98</v>
      </c>
      <c r="Z29" s="257">
        <v>4022794.14</v>
      </c>
      <c r="AA29" s="258">
        <v>4022338.19</v>
      </c>
      <c r="AC29" s="277">
        <f t="shared" si="0"/>
        <v>6601217.5299999993</v>
      </c>
      <c r="AD29" s="278">
        <f t="shared" si="1"/>
        <v>6600469.9500000002</v>
      </c>
    </row>
    <row r="30" spans="1:30">
      <c r="A30" s="308">
        <v>44012</v>
      </c>
      <c r="B30" s="259">
        <v>35430.720000000001</v>
      </c>
      <c r="C30" s="260">
        <v>35262.93</v>
      </c>
      <c r="D30" s="314">
        <v>590099.48</v>
      </c>
      <c r="E30" s="332">
        <v>587301.27</v>
      </c>
      <c r="F30" s="269">
        <v>318498.63</v>
      </c>
      <c r="G30" s="270">
        <v>316988.31</v>
      </c>
      <c r="H30" s="269">
        <v>143402.87</v>
      </c>
      <c r="I30" s="270">
        <v>142722.81</v>
      </c>
      <c r="J30" s="269">
        <v>256709.43</v>
      </c>
      <c r="K30" s="270">
        <v>255492.22</v>
      </c>
      <c r="L30" s="314">
        <v>118161.22</v>
      </c>
      <c r="M30" s="332">
        <v>117600.91</v>
      </c>
      <c r="N30" s="269">
        <v>550048.03</v>
      </c>
      <c r="O30" s="270">
        <v>547439.71</v>
      </c>
      <c r="P30" s="314">
        <v>23406.82</v>
      </c>
      <c r="Q30" s="332">
        <v>23295.96</v>
      </c>
      <c r="R30" s="269">
        <v>8594.39</v>
      </c>
      <c r="S30" s="270">
        <v>8553.82</v>
      </c>
      <c r="T30" s="314">
        <v>71182.83</v>
      </c>
      <c r="U30" s="332">
        <v>70845.33</v>
      </c>
      <c r="V30" s="273">
        <v>597185.97</v>
      </c>
      <c r="W30" s="274">
        <v>594354.18999999994</v>
      </c>
      <c r="X30" s="336">
        <v>397411.92</v>
      </c>
      <c r="Y30" s="260">
        <v>395521.88</v>
      </c>
      <c r="Z30" s="259">
        <v>4829329.2300000004</v>
      </c>
      <c r="AA30" s="260">
        <v>4829329.2300000004</v>
      </c>
      <c r="AC30" s="277">
        <f t="shared" si="0"/>
        <v>7939461.54</v>
      </c>
      <c r="AD30" s="278">
        <f t="shared" si="1"/>
        <v>7924708.5700000003</v>
      </c>
    </row>
    <row r="31" spans="1:30">
      <c r="A31" s="308">
        <v>44043</v>
      </c>
      <c r="B31" s="257">
        <v>38736.15</v>
      </c>
      <c r="C31" s="258">
        <v>39004.629999999997</v>
      </c>
      <c r="D31" s="306">
        <v>645151.39</v>
      </c>
      <c r="E31" s="333">
        <v>649622.17000000004</v>
      </c>
      <c r="F31" s="267">
        <v>348212.37</v>
      </c>
      <c r="G31" s="268">
        <v>350625.4</v>
      </c>
      <c r="H31" s="267">
        <v>156781.67000000001</v>
      </c>
      <c r="I31" s="268">
        <v>157868.21</v>
      </c>
      <c r="J31" s="261">
        <v>280658.65000000002</v>
      </c>
      <c r="K31" s="262">
        <v>282603.51</v>
      </c>
      <c r="L31" s="318">
        <v>129185.27</v>
      </c>
      <c r="M31" s="331">
        <v>130080.51</v>
      </c>
      <c r="N31" s="267">
        <v>601362.76</v>
      </c>
      <c r="O31" s="268">
        <v>605530.11</v>
      </c>
      <c r="P31" s="318">
        <v>25589.42</v>
      </c>
      <c r="Q31" s="331">
        <v>25767.01</v>
      </c>
      <c r="R31" s="267">
        <v>9396.0300000000007</v>
      </c>
      <c r="S31" s="268">
        <v>9461.3700000000008</v>
      </c>
      <c r="T31" s="318">
        <v>77824.160000000003</v>
      </c>
      <c r="U31" s="331">
        <v>78363.490000000005</v>
      </c>
      <c r="V31" s="267">
        <v>652898.38</v>
      </c>
      <c r="W31" s="268">
        <v>657422.96</v>
      </c>
      <c r="X31" s="313">
        <v>434482.71</v>
      </c>
      <c r="Y31" s="258">
        <v>437493.54</v>
      </c>
      <c r="Z31" s="257">
        <v>5305024.08</v>
      </c>
      <c r="AA31" s="258">
        <v>5341786.7</v>
      </c>
      <c r="AC31" s="277">
        <f t="shared" si="0"/>
        <v>8705303.0399999991</v>
      </c>
      <c r="AD31" s="278">
        <f t="shared" si="1"/>
        <v>8765629.6099999994</v>
      </c>
    </row>
    <row r="32" spans="1:30">
      <c r="A32" s="303">
        <v>44074</v>
      </c>
      <c r="B32" s="261">
        <v>37868.410000000003</v>
      </c>
      <c r="C32" s="262">
        <v>37788.51</v>
      </c>
      <c r="D32" s="313">
        <v>630706.30000000005</v>
      </c>
      <c r="E32" s="334">
        <v>629373.31999999995</v>
      </c>
      <c r="F32" s="257">
        <v>340415.34</v>
      </c>
      <c r="G32" s="258">
        <v>339696.01</v>
      </c>
      <c r="H32" s="257">
        <v>153271.04999999999</v>
      </c>
      <c r="I32" s="258">
        <v>152947.26999999999</v>
      </c>
      <c r="J32" s="257">
        <v>274374.71000000002</v>
      </c>
      <c r="K32" s="258">
        <v>273794.87</v>
      </c>
      <c r="L32" s="313">
        <v>126292.75</v>
      </c>
      <c r="M32" s="334">
        <v>126025.88</v>
      </c>
      <c r="N32" s="257">
        <v>587899.18000000005</v>
      </c>
      <c r="O32" s="258">
        <v>586656.64</v>
      </c>
      <c r="P32" s="313">
        <v>25017.69</v>
      </c>
      <c r="Q32" s="334">
        <v>25767.01</v>
      </c>
      <c r="R32" s="257">
        <v>9186.07</v>
      </c>
      <c r="S32" s="258">
        <v>9166.82</v>
      </c>
      <c r="T32" s="313">
        <v>76081.279999999999</v>
      </c>
      <c r="U32" s="334">
        <v>75920.53</v>
      </c>
      <c r="V32" s="257">
        <v>638279.63</v>
      </c>
      <c r="W32" s="258">
        <v>636930.76</v>
      </c>
      <c r="X32" s="313">
        <v>424753.57</v>
      </c>
      <c r="Y32" s="258">
        <v>423855.79</v>
      </c>
      <c r="Z32" s="257">
        <v>5186242.37</v>
      </c>
      <c r="AA32" s="258">
        <v>5175281.96</v>
      </c>
      <c r="AC32" s="277">
        <f t="shared" si="0"/>
        <v>8510388.3499999996</v>
      </c>
      <c r="AD32" s="278">
        <f t="shared" si="1"/>
        <v>8493205.3699999992</v>
      </c>
    </row>
    <row r="33" spans="1:30">
      <c r="A33" s="312">
        <v>44104</v>
      </c>
      <c r="B33" s="263">
        <v>38300.559999999998</v>
      </c>
      <c r="C33" s="264">
        <v>38324.22</v>
      </c>
      <c r="D33" s="313">
        <v>637911.96</v>
      </c>
      <c r="E33" s="334">
        <v>638305.72</v>
      </c>
      <c r="F33" s="271">
        <v>344304.39</v>
      </c>
      <c r="G33" s="272">
        <v>344516.73</v>
      </c>
      <c r="H33" s="271">
        <v>155022.67000000001</v>
      </c>
      <c r="I33" s="272">
        <v>155118.29999999999</v>
      </c>
      <c r="J33" s="271">
        <v>277509.81</v>
      </c>
      <c r="K33" s="272">
        <v>277681.06</v>
      </c>
      <c r="L33" s="309">
        <v>127735.26</v>
      </c>
      <c r="M33" s="335">
        <v>127814.04</v>
      </c>
      <c r="N33" s="271">
        <v>594615.71</v>
      </c>
      <c r="O33" s="272">
        <v>594982.71</v>
      </c>
      <c r="P33" s="309">
        <v>25304.51</v>
      </c>
      <c r="Q33" s="335">
        <v>25318.53</v>
      </c>
      <c r="R33" s="263">
        <v>9291.18</v>
      </c>
      <c r="S33" s="264">
        <v>9296.51</v>
      </c>
      <c r="T33" s="309">
        <v>76950.289999999994</v>
      </c>
      <c r="U33" s="335">
        <v>76997.759999999995</v>
      </c>
      <c r="V33" s="263">
        <v>645573.51</v>
      </c>
      <c r="W33" s="264">
        <v>645971.91</v>
      </c>
      <c r="X33" s="309">
        <v>429635.94</v>
      </c>
      <c r="Y33" s="272">
        <v>429872.02</v>
      </c>
      <c r="Z33" s="271">
        <v>5245499.74</v>
      </c>
      <c r="AA33" s="272">
        <v>5248737.3099999996</v>
      </c>
      <c r="AC33" s="277">
        <f t="shared" si="0"/>
        <v>8607655.5300000012</v>
      </c>
      <c r="AD33" s="278">
        <f t="shared" si="1"/>
        <v>8612936.8200000003</v>
      </c>
    </row>
    <row r="34" spans="1:30">
      <c r="A34" s="308">
        <v>44135</v>
      </c>
      <c r="B34" s="259">
        <v>38560.160000000003</v>
      </c>
      <c r="C34" s="260">
        <v>38603.61</v>
      </c>
      <c r="D34" s="313">
        <v>642246.48</v>
      </c>
      <c r="E34" s="334">
        <v>642948.68000000005</v>
      </c>
      <c r="F34" s="259">
        <v>346644.47999999998</v>
      </c>
      <c r="G34" s="260">
        <v>347023.57</v>
      </c>
      <c r="H34" s="259">
        <v>156075.68</v>
      </c>
      <c r="I34" s="260">
        <v>156246.31</v>
      </c>
      <c r="J34" s="259">
        <v>279395.34999999998</v>
      </c>
      <c r="K34" s="260">
        <v>279700.83</v>
      </c>
      <c r="L34" s="336">
        <v>128604.11</v>
      </c>
      <c r="M34" s="325">
        <v>128744.77</v>
      </c>
      <c r="N34" s="259">
        <v>598655.05000000005</v>
      </c>
      <c r="O34" s="260">
        <v>599309.63</v>
      </c>
      <c r="P34" s="336">
        <v>25472.720000000001</v>
      </c>
      <c r="Q34" s="325">
        <v>25503.07</v>
      </c>
      <c r="R34" s="259">
        <v>9352.9599999999991</v>
      </c>
      <c r="S34" s="260">
        <v>9364.2099999999991</v>
      </c>
      <c r="T34" s="336">
        <v>77472.84</v>
      </c>
      <c r="U34" s="325">
        <v>77557.72</v>
      </c>
      <c r="V34" s="259">
        <v>649958.98</v>
      </c>
      <c r="W34" s="260">
        <v>650669.69999999995</v>
      </c>
      <c r="X34" s="326">
        <v>432583.63</v>
      </c>
      <c r="Y34" s="324">
        <v>432998.76</v>
      </c>
      <c r="Z34" s="322">
        <v>5281140.82</v>
      </c>
      <c r="AA34" s="324">
        <v>5286915.97</v>
      </c>
      <c r="AC34" s="277">
        <f t="shared" si="0"/>
        <v>8666163.2599999998</v>
      </c>
      <c r="AD34" s="278">
        <f t="shared" si="1"/>
        <v>8675586.8300000001</v>
      </c>
    </row>
    <row r="35" spans="1:30">
      <c r="A35" s="315">
        <v>44165</v>
      </c>
      <c r="B35" s="319">
        <v>38303.949999999997</v>
      </c>
      <c r="C35" s="311">
        <v>38317.74</v>
      </c>
      <c r="D35" s="313">
        <v>637952.02</v>
      </c>
      <c r="E35" s="334">
        <v>638194.49</v>
      </c>
      <c r="F35" s="259">
        <v>344326.48</v>
      </c>
      <c r="G35" s="260">
        <v>344457.39</v>
      </c>
      <c r="H35" s="259">
        <v>155032.29</v>
      </c>
      <c r="I35" s="260">
        <v>155091.13</v>
      </c>
      <c r="J35" s="259">
        <v>277526.96999999997</v>
      </c>
      <c r="K35" s="260">
        <v>277632.59999999998</v>
      </c>
      <c r="L35" s="336">
        <v>127743.78</v>
      </c>
      <c r="M35" s="325">
        <v>127792.28</v>
      </c>
      <c r="N35" s="259">
        <v>594652.89</v>
      </c>
      <c r="O35" s="260">
        <v>594878.91</v>
      </c>
      <c r="P35" s="336">
        <v>25304.57</v>
      </c>
      <c r="Q35" s="325">
        <v>25313.55</v>
      </c>
      <c r="R35" s="259">
        <v>9290.94</v>
      </c>
      <c r="S35" s="260">
        <v>9294.39</v>
      </c>
      <c r="T35" s="336">
        <v>76954.7</v>
      </c>
      <c r="U35" s="325">
        <v>76984.02</v>
      </c>
      <c r="V35" s="259">
        <v>645613.16</v>
      </c>
      <c r="W35" s="337">
        <v>645858.38</v>
      </c>
      <c r="X35" s="327">
        <v>429645.43</v>
      </c>
      <c r="Y35" s="321">
        <v>429797.24</v>
      </c>
      <c r="Z35" s="323">
        <v>5245830.8099999996</v>
      </c>
      <c r="AA35" s="321">
        <v>5247823.6500000004</v>
      </c>
      <c r="AC35" s="277">
        <f t="shared" si="0"/>
        <v>8608177.9900000002</v>
      </c>
      <c r="AD35" s="278">
        <f t="shared" si="1"/>
        <v>8611435.7699999996</v>
      </c>
    </row>
    <row r="36" spans="1:30">
      <c r="A36" s="315">
        <v>44196</v>
      </c>
      <c r="B36" s="319">
        <v>39280.269999999997</v>
      </c>
      <c r="C36" s="311">
        <v>39286.92</v>
      </c>
      <c r="D36" s="313">
        <v>654216.23</v>
      </c>
      <c r="E36" s="334">
        <v>654326.36</v>
      </c>
      <c r="F36" s="259">
        <v>353104.79</v>
      </c>
      <c r="G36" s="260">
        <v>353164.22</v>
      </c>
      <c r="H36" s="259">
        <v>158985.21</v>
      </c>
      <c r="I36" s="260">
        <v>159011.97</v>
      </c>
      <c r="J36" s="259">
        <v>284603.03999999998</v>
      </c>
      <c r="K36" s="260">
        <v>284651.03999999998</v>
      </c>
      <c r="L36" s="336">
        <v>131000.86</v>
      </c>
      <c r="M36" s="325">
        <v>131022.92</v>
      </c>
      <c r="N36" s="259">
        <v>609814.13</v>
      </c>
      <c r="O36" s="260">
        <v>609916.75</v>
      </c>
      <c r="P36" s="336">
        <v>25949.48</v>
      </c>
      <c r="Q36" s="325">
        <v>25954.03</v>
      </c>
      <c r="R36" s="259">
        <v>9528.26</v>
      </c>
      <c r="S36" s="260">
        <v>9530.1</v>
      </c>
      <c r="T36" s="336">
        <v>78917.279999999999</v>
      </c>
      <c r="U36" s="325">
        <v>78930.600000000006</v>
      </c>
      <c r="V36" s="259">
        <v>662073.78</v>
      </c>
      <c r="W36" s="337">
        <v>662185.15</v>
      </c>
      <c r="X36" s="327">
        <v>440587.51</v>
      </c>
      <c r="Y36" s="321">
        <v>440661.62</v>
      </c>
      <c r="Z36" s="323">
        <v>5379573.0099999998</v>
      </c>
      <c r="AA36" s="321">
        <v>5380478.3200000003</v>
      </c>
      <c r="AC36" s="277">
        <f t="shared" si="0"/>
        <v>8827633.8499999996</v>
      </c>
      <c r="AD36" s="278">
        <f t="shared" si="1"/>
        <v>8829120</v>
      </c>
    </row>
    <row r="37" spans="1:30">
      <c r="A37" s="315">
        <v>44227</v>
      </c>
      <c r="B37" s="319">
        <v>46126.63</v>
      </c>
      <c r="C37" s="311">
        <v>46260.01</v>
      </c>
      <c r="D37" s="313">
        <v>768242.27</v>
      </c>
      <c r="E37" s="334">
        <v>770467.1</v>
      </c>
      <c r="F37" s="259">
        <v>414649.23</v>
      </c>
      <c r="G37" s="260">
        <v>415849.85</v>
      </c>
      <c r="H37" s="259">
        <v>186695.11</v>
      </c>
      <c r="I37" s="260">
        <v>187235.28</v>
      </c>
      <c r="J37" s="259">
        <v>334207.55</v>
      </c>
      <c r="K37" s="260">
        <v>335175.34999999998</v>
      </c>
      <c r="L37" s="336">
        <v>153833.70000000001</v>
      </c>
      <c r="M37" s="325">
        <v>154278.75</v>
      </c>
      <c r="N37" s="259">
        <v>716100.51</v>
      </c>
      <c r="O37" s="260">
        <v>718174.34</v>
      </c>
      <c r="P37" s="336">
        <v>30472.5</v>
      </c>
      <c r="Q37" s="325">
        <v>30560.639999999999</v>
      </c>
      <c r="R37" s="259">
        <v>11190.5</v>
      </c>
      <c r="S37" s="260">
        <v>11221.52</v>
      </c>
      <c r="T37" s="336">
        <v>92672.44</v>
      </c>
      <c r="U37" s="325">
        <v>92940.41</v>
      </c>
      <c r="V37" s="259">
        <v>777467.87</v>
      </c>
      <c r="W37" s="337">
        <v>779719.42</v>
      </c>
      <c r="X37" s="327">
        <v>517457.81</v>
      </c>
      <c r="Y37" s="321">
        <v>518877.96</v>
      </c>
      <c r="Z37" s="323">
        <v>6317196.8700000001</v>
      </c>
      <c r="AA37" s="321">
        <v>6335491.3499999996</v>
      </c>
      <c r="AC37" s="277">
        <f t="shared" ref="AC37:AC60" si="2">B37+D37+F37+H37+J37+L37+N37+P37+R37+T37+V37+X37+Z37</f>
        <v>10366312.99</v>
      </c>
      <c r="AD37" s="278">
        <f t="shared" ref="AD37:AD60" si="3">C37+E37+G37+I37+K37+M37+O37+Q37+S37+U37+W37+Y37+AA37</f>
        <v>10396251.98</v>
      </c>
    </row>
    <row r="38" spans="1:30">
      <c r="A38" s="315">
        <v>44255</v>
      </c>
      <c r="B38" s="319">
        <v>36895.94</v>
      </c>
      <c r="C38" s="311">
        <v>36980.9</v>
      </c>
      <c r="D38" s="313">
        <v>614508.38</v>
      </c>
      <c r="E38" s="334">
        <v>615922.22</v>
      </c>
      <c r="F38" s="259">
        <v>331673.12</v>
      </c>
      <c r="G38" s="260">
        <v>332436.2</v>
      </c>
      <c r="H38" s="259">
        <v>149335.03</v>
      </c>
      <c r="I38" s="260">
        <v>149678.69</v>
      </c>
      <c r="J38" s="259">
        <v>267328.90000000002</v>
      </c>
      <c r="K38" s="260">
        <v>267943.94</v>
      </c>
      <c r="L38" s="336">
        <v>123049.51</v>
      </c>
      <c r="M38" s="325">
        <v>123332.59</v>
      </c>
      <c r="N38" s="259">
        <v>572800.02</v>
      </c>
      <c r="O38" s="260">
        <v>574117.92000000004</v>
      </c>
      <c r="P38" s="336">
        <v>24374.11</v>
      </c>
      <c r="Q38" s="325">
        <v>24430.32</v>
      </c>
      <c r="R38" s="259">
        <v>8949.58</v>
      </c>
      <c r="S38" s="260">
        <v>8970.43</v>
      </c>
      <c r="T38" s="336">
        <v>74127.350000000006</v>
      </c>
      <c r="U38" s="325">
        <v>74298.070000000007</v>
      </c>
      <c r="V38" s="259">
        <v>621887.44999999995</v>
      </c>
      <c r="W38" s="337">
        <v>623318.27</v>
      </c>
      <c r="X38" s="327">
        <v>413845.58</v>
      </c>
      <c r="Y38" s="321">
        <v>414797.72</v>
      </c>
      <c r="Z38" s="323">
        <v>5053054.3</v>
      </c>
      <c r="AA38" s="321">
        <v>5064679.96</v>
      </c>
      <c r="AC38" s="277">
        <f t="shared" si="2"/>
        <v>8291829.2700000005</v>
      </c>
      <c r="AD38" s="278">
        <f t="shared" si="3"/>
        <v>8310907.2299999995</v>
      </c>
    </row>
    <row r="39" spans="1:30">
      <c r="A39" s="315">
        <v>44286</v>
      </c>
      <c r="B39" s="319">
        <v>37402.230000000003</v>
      </c>
      <c r="C39" s="311">
        <v>37461.54</v>
      </c>
      <c r="D39" s="313">
        <v>622949.39</v>
      </c>
      <c r="E39" s="334">
        <v>623936.48</v>
      </c>
      <c r="F39" s="259">
        <v>336228.93</v>
      </c>
      <c r="G39" s="260">
        <v>336761.61</v>
      </c>
      <c r="H39" s="259">
        <v>151385.54999999999</v>
      </c>
      <c r="I39" s="260">
        <v>151625.35999999999</v>
      </c>
      <c r="J39" s="259">
        <v>270999.63</v>
      </c>
      <c r="K39" s="260">
        <v>271428.93</v>
      </c>
      <c r="L39" s="336">
        <v>124739.8</v>
      </c>
      <c r="M39" s="325">
        <v>124937.58</v>
      </c>
      <c r="N39" s="259">
        <v>580668.26</v>
      </c>
      <c r="O39" s="260">
        <v>581588.18000000005</v>
      </c>
      <c r="P39" s="336">
        <v>24708.89</v>
      </c>
      <c r="Q39" s="325">
        <v>24748.26</v>
      </c>
      <c r="R39" s="259">
        <v>9072.17</v>
      </c>
      <c r="S39" s="260">
        <v>9086.8700000000008</v>
      </c>
      <c r="T39" s="336">
        <v>75145.789999999994</v>
      </c>
      <c r="U39" s="325">
        <v>75264.899999999994</v>
      </c>
      <c r="V39" s="259">
        <v>630430.56000000006</v>
      </c>
      <c r="W39" s="337">
        <v>631429.43999999994</v>
      </c>
      <c r="X39" s="327">
        <v>419530.09</v>
      </c>
      <c r="Y39" s="321">
        <v>420194.78</v>
      </c>
      <c r="Z39" s="323">
        <v>5122460.5999999996</v>
      </c>
      <c r="AA39" s="321">
        <v>5130576.1100000003</v>
      </c>
      <c r="AC39" s="277">
        <f t="shared" si="2"/>
        <v>8405721.8900000006</v>
      </c>
      <c r="AD39" s="278">
        <f t="shared" si="3"/>
        <v>8419040.0399999991</v>
      </c>
    </row>
    <row r="40" spans="1:30">
      <c r="A40" s="315">
        <v>44316</v>
      </c>
      <c r="B40" s="319">
        <v>43237.440000000002</v>
      </c>
      <c r="C40" s="311">
        <v>43302.37</v>
      </c>
      <c r="D40" s="313">
        <v>720137.18</v>
      </c>
      <c r="E40" s="334">
        <v>721217.22</v>
      </c>
      <c r="F40" s="259">
        <v>388685.15</v>
      </c>
      <c r="G40" s="260">
        <v>389268.11</v>
      </c>
      <c r="H40" s="259">
        <v>175004.67</v>
      </c>
      <c r="I40" s="260">
        <v>175267.1</v>
      </c>
      <c r="J40" s="259">
        <v>313280.09999999998</v>
      </c>
      <c r="K40" s="260">
        <v>313750.13</v>
      </c>
      <c r="L40" s="336">
        <v>144201.21</v>
      </c>
      <c r="M40" s="325">
        <v>144417.28</v>
      </c>
      <c r="N40" s="259">
        <v>671259.92</v>
      </c>
      <c r="O40" s="260">
        <v>672266.66</v>
      </c>
      <c r="P40" s="336">
        <v>28564.27</v>
      </c>
      <c r="Q40" s="325">
        <v>28607.23</v>
      </c>
      <c r="R40" s="259">
        <v>10486.89</v>
      </c>
      <c r="S40" s="260">
        <v>10504.15</v>
      </c>
      <c r="T40" s="336">
        <v>86869.03</v>
      </c>
      <c r="U40" s="325">
        <v>86999.28</v>
      </c>
      <c r="V40" s="259">
        <v>728785.11</v>
      </c>
      <c r="W40" s="337">
        <v>729878.11</v>
      </c>
      <c r="X40" s="327">
        <v>485034.39</v>
      </c>
      <c r="Y40" s="321">
        <v>485708.96</v>
      </c>
      <c r="Z40" s="323">
        <v>5921627.5899999999</v>
      </c>
      <c r="AA40" s="321">
        <v>5930508.3799999999</v>
      </c>
      <c r="AC40" s="277">
        <f t="shared" si="2"/>
        <v>9717172.9499999993</v>
      </c>
      <c r="AD40" s="278">
        <f t="shared" si="3"/>
        <v>9731694.9800000004</v>
      </c>
    </row>
    <row r="41" spans="1:30">
      <c r="A41" s="315">
        <v>44347</v>
      </c>
      <c r="B41" s="319">
        <v>42943.18</v>
      </c>
      <c r="C41" s="311">
        <v>43061.91</v>
      </c>
      <c r="D41" s="313">
        <v>715224.72</v>
      </c>
      <c r="E41" s="334">
        <v>717199.94</v>
      </c>
      <c r="F41" s="259">
        <v>386033.86</v>
      </c>
      <c r="G41" s="260">
        <v>387100.07</v>
      </c>
      <c r="H41" s="259">
        <v>173811.26</v>
      </c>
      <c r="I41" s="260">
        <v>174291.33</v>
      </c>
      <c r="J41" s="259">
        <v>311142.7</v>
      </c>
      <c r="K41" s="260">
        <v>312001.99</v>
      </c>
      <c r="L41" s="336">
        <v>143217.72</v>
      </c>
      <c r="M41" s="325">
        <v>143613.38</v>
      </c>
      <c r="N41" s="259">
        <v>666680.41</v>
      </c>
      <c r="O41" s="260">
        <v>668521.41</v>
      </c>
      <c r="P41" s="336">
        <v>28369.86</v>
      </c>
      <c r="Q41" s="325">
        <v>28448.45</v>
      </c>
      <c r="R41" s="259">
        <v>10417.23</v>
      </c>
      <c r="S41" s="260">
        <v>10446.120000000001</v>
      </c>
      <c r="T41" s="336">
        <v>86276.84</v>
      </c>
      <c r="U41" s="325">
        <v>86514.96</v>
      </c>
      <c r="V41" s="259">
        <v>723814.3</v>
      </c>
      <c r="W41" s="337">
        <v>725813.13</v>
      </c>
      <c r="X41" s="327">
        <v>481673.57</v>
      </c>
      <c r="Y41" s="321">
        <v>483003.6</v>
      </c>
      <c r="Z41" s="323">
        <v>5881239.29</v>
      </c>
      <c r="AA41" s="321">
        <v>5897481.1500000004</v>
      </c>
      <c r="AC41" s="277">
        <f t="shared" si="2"/>
        <v>9650844.9399999995</v>
      </c>
      <c r="AD41" s="278">
        <f t="shared" si="3"/>
        <v>9677497.4400000013</v>
      </c>
    </row>
    <row r="42" spans="1:30">
      <c r="A42" s="315">
        <v>44377</v>
      </c>
      <c r="B42" s="319">
        <v>44086.75</v>
      </c>
      <c r="C42" s="311">
        <v>43750.65</v>
      </c>
      <c r="D42" s="313">
        <v>734270.1</v>
      </c>
      <c r="E42" s="334">
        <v>728672.05</v>
      </c>
      <c r="F42" s="259">
        <v>396312.53</v>
      </c>
      <c r="G42" s="260">
        <v>393291.11</v>
      </c>
      <c r="H42" s="259">
        <v>178438.22</v>
      </c>
      <c r="I42" s="260">
        <v>177077.89</v>
      </c>
      <c r="J42" s="259">
        <v>319428.03999999998</v>
      </c>
      <c r="K42" s="260">
        <v>316992.71000000002</v>
      </c>
      <c r="L42" s="336">
        <v>147030.85</v>
      </c>
      <c r="M42" s="325">
        <v>145909.94</v>
      </c>
      <c r="N42" s="259">
        <v>684433.88</v>
      </c>
      <c r="O42" s="260">
        <v>679215.87</v>
      </c>
      <c r="P42" s="336">
        <v>29124.26</v>
      </c>
      <c r="Q42" s="325">
        <v>28902.49</v>
      </c>
      <c r="R42" s="259">
        <v>10694.13</v>
      </c>
      <c r="S42" s="260">
        <v>10612.89</v>
      </c>
      <c r="T42" s="336">
        <v>88573.61</v>
      </c>
      <c r="U42" s="325">
        <v>87898.43</v>
      </c>
      <c r="V42" s="259">
        <v>743087.98</v>
      </c>
      <c r="W42" s="337">
        <v>737422.77</v>
      </c>
      <c r="X42" s="327">
        <v>494503.02</v>
      </c>
      <c r="Y42" s="321">
        <v>490729.74</v>
      </c>
      <c r="Z42" s="323">
        <v>6037842.5</v>
      </c>
      <c r="AA42" s="321">
        <v>5991811.4500000002</v>
      </c>
      <c r="AC42" s="277">
        <f t="shared" si="2"/>
        <v>9907825.8699999992</v>
      </c>
      <c r="AD42" s="278">
        <f t="shared" si="3"/>
        <v>9832287.9900000021</v>
      </c>
    </row>
    <row r="43" spans="1:30">
      <c r="A43" s="315">
        <v>44408</v>
      </c>
      <c r="B43" s="319">
        <v>46408.81</v>
      </c>
      <c r="C43" s="311">
        <v>46519.44</v>
      </c>
      <c r="D43" s="313">
        <v>772945.93</v>
      </c>
      <c r="E43" s="334">
        <v>774786.98</v>
      </c>
      <c r="F43" s="259">
        <v>417187.42</v>
      </c>
      <c r="G43" s="260">
        <v>418181.05</v>
      </c>
      <c r="H43" s="259">
        <v>187837.28</v>
      </c>
      <c r="I43" s="260">
        <v>188284.67</v>
      </c>
      <c r="J43" s="259">
        <v>336253.61</v>
      </c>
      <c r="K43" s="260">
        <v>337054.63</v>
      </c>
      <c r="L43" s="336">
        <v>154774.91</v>
      </c>
      <c r="M43" s="325">
        <v>155143.67000000001</v>
      </c>
      <c r="N43" s="259">
        <v>720483.23</v>
      </c>
      <c r="O43" s="260">
        <v>722199.39</v>
      </c>
      <c r="P43" s="336">
        <v>30658.73</v>
      </c>
      <c r="Q43" s="325">
        <v>30731.97</v>
      </c>
      <c r="R43" s="259">
        <v>11257.82</v>
      </c>
      <c r="S43" s="260">
        <v>11284.79</v>
      </c>
      <c r="T43" s="336">
        <v>93238.94</v>
      </c>
      <c r="U43" s="325">
        <v>93460.94</v>
      </c>
      <c r="V43" s="259">
        <v>782227.19</v>
      </c>
      <c r="W43" s="337">
        <v>784090.36</v>
      </c>
      <c r="X43" s="327">
        <v>520560.72</v>
      </c>
      <c r="Y43" s="321">
        <v>521786.24</v>
      </c>
      <c r="Z43" s="323">
        <v>6355871.5800000001</v>
      </c>
      <c r="AA43" s="321">
        <v>6371010.4800000004</v>
      </c>
      <c r="AC43" s="277">
        <f t="shared" si="2"/>
        <v>10429706.169999998</v>
      </c>
      <c r="AD43" s="278">
        <f t="shared" si="3"/>
        <v>10454534.609999999</v>
      </c>
    </row>
    <row r="44" spans="1:30">
      <c r="A44" s="315">
        <v>44439</v>
      </c>
      <c r="B44" s="319">
        <v>46327.65</v>
      </c>
      <c r="C44" s="311">
        <v>46011.81</v>
      </c>
      <c r="D44" s="313">
        <v>771596.06</v>
      </c>
      <c r="E44" s="334">
        <v>766333.74</v>
      </c>
      <c r="F44" s="259">
        <v>416459.69</v>
      </c>
      <c r="G44" s="260">
        <v>413619.38</v>
      </c>
      <c r="H44" s="259">
        <v>187509.69</v>
      </c>
      <c r="I44" s="260">
        <v>186230.86</v>
      </c>
      <c r="J44" s="259">
        <v>335665.22</v>
      </c>
      <c r="K44" s="260">
        <v>333375.82</v>
      </c>
      <c r="L44" s="336">
        <v>154504.70000000001</v>
      </c>
      <c r="M44" s="325">
        <v>153450.96</v>
      </c>
      <c r="N44" s="259">
        <v>719226.39</v>
      </c>
      <c r="O44" s="260">
        <v>714321.18</v>
      </c>
      <c r="P44" s="336">
        <v>30604.81</v>
      </c>
      <c r="Q44" s="325">
        <v>30396.27</v>
      </c>
      <c r="R44" s="259">
        <v>11237.94</v>
      </c>
      <c r="S44" s="260">
        <v>11161.42</v>
      </c>
      <c r="T44" s="336">
        <v>93076.08</v>
      </c>
      <c r="U44" s="325">
        <v>92441.3</v>
      </c>
      <c r="V44" s="259">
        <v>780862.15</v>
      </c>
      <c r="W44" s="337">
        <v>775536.6</v>
      </c>
      <c r="X44" s="327">
        <v>519653.37</v>
      </c>
      <c r="Y44" s="321">
        <v>516092.94</v>
      </c>
      <c r="Z44" s="323">
        <v>6344771.71</v>
      </c>
      <c r="AA44" s="321">
        <v>6301499.1100000003</v>
      </c>
      <c r="AC44" s="277">
        <f t="shared" si="2"/>
        <v>10411495.460000001</v>
      </c>
      <c r="AD44" s="278">
        <f t="shared" si="3"/>
        <v>10340471.390000001</v>
      </c>
    </row>
    <row r="45" spans="1:30">
      <c r="A45" s="315">
        <v>44469</v>
      </c>
      <c r="B45" s="319">
        <v>44637.25</v>
      </c>
      <c r="C45" s="311">
        <v>44880.85</v>
      </c>
      <c r="D45" s="313">
        <v>743438.01</v>
      </c>
      <c r="E45" s="334">
        <v>747491.57</v>
      </c>
      <c r="F45" s="259">
        <v>401260.91</v>
      </c>
      <c r="G45" s="260">
        <v>403448.83</v>
      </c>
      <c r="H45" s="259">
        <v>180666.5</v>
      </c>
      <c r="I45" s="260">
        <v>181651.61</v>
      </c>
      <c r="J45" s="259">
        <v>323416.27</v>
      </c>
      <c r="K45" s="260">
        <v>325179.59000000003</v>
      </c>
      <c r="L45" s="336">
        <v>148866.35</v>
      </c>
      <c r="M45" s="325">
        <v>149678.06</v>
      </c>
      <c r="N45" s="259">
        <v>692979.54</v>
      </c>
      <c r="O45" s="260">
        <v>696757.95</v>
      </c>
      <c r="P45" s="336">
        <v>29488.05</v>
      </c>
      <c r="Q45" s="325">
        <v>29649.03</v>
      </c>
      <c r="R45" s="259">
        <v>10828.35</v>
      </c>
      <c r="S45" s="260">
        <v>10887.55</v>
      </c>
      <c r="T45" s="336">
        <v>89680.37</v>
      </c>
      <c r="U45" s="325">
        <v>90169.35</v>
      </c>
      <c r="V45" s="259">
        <v>752365.82</v>
      </c>
      <c r="W45" s="337">
        <v>756468.04</v>
      </c>
      <c r="X45" s="327">
        <v>500674.02</v>
      </c>
      <c r="Y45" s="321">
        <v>503402.33</v>
      </c>
      <c r="Z45" s="323">
        <v>6113226.5599999996</v>
      </c>
      <c r="AA45" s="321">
        <v>6146558.5199999996</v>
      </c>
      <c r="AC45" s="277">
        <f t="shared" si="2"/>
        <v>10031528</v>
      </c>
      <c r="AD45" s="278">
        <f t="shared" si="3"/>
        <v>10086223.279999999</v>
      </c>
    </row>
    <row r="46" spans="1:30">
      <c r="A46" s="315">
        <v>44500</v>
      </c>
      <c r="B46" s="319">
        <v>45638.35</v>
      </c>
      <c r="C46" s="311">
        <v>45264.27</v>
      </c>
      <c r="D46" s="313">
        <v>760102.85</v>
      </c>
      <c r="E46" s="334">
        <v>753874.69</v>
      </c>
      <c r="F46" s="259">
        <v>410255.84</v>
      </c>
      <c r="G46" s="260">
        <v>406894.3</v>
      </c>
      <c r="H46" s="259">
        <v>184716.23</v>
      </c>
      <c r="I46" s="260">
        <v>183202.74</v>
      </c>
      <c r="J46" s="259">
        <v>330666.37</v>
      </c>
      <c r="K46" s="260">
        <v>327956.82</v>
      </c>
      <c r="L46" s="336">
        <v>152202.73000000001</v>
      </c>
      <c r="M46" s="325">
        <v>150955.56</v>
      </c>
      <c r="N46" s="259">
        <v>708512.6</v>
      </c>
      <c r="O46" s="260">
        <v>702707.15</v>
      </c>
      <c r="P46" s="336">
        <v>30149.32</v>
      </c>
      <c r="Q46" s="325">
        <v>29902.44</v>
      </c>
      <c r="R46" s="259">
        <v>11069.69</v>
      </c>
      <c r="S46" s="260">
        <v>10979.13</v>
      </c>
      <c r="T46" s="336">
        <v>91690.72</v>
      </c>
      <c r="U46" s="325">
        <v>90939.47</v>
      </c>
      <c r="V46" s="259">
        <v>769232.41</v>
      </c>
      <c r="W46" s="337">
        <v>762929.3</v>
      </c>
      <c r="X46" s="327">
        <v>511907.53</v>
      </c>
      <c r="Y46" s="321">
        <v>507701.92</v>
      </c>
      <c r="Z46" s="323">
        <v>6250268.21</v>
      </c>
      <c r="AA46" s="321">
        <v>6199053.79</v>
      </c>
      <c r="AC46" s="277">
        <f t="shared" si="2"/>
        <v>10256412.850000001</v>
      </c>
      <c r="AD46" s="278">
        <f t="shared" si="3"/>
        <v>10172361.58</v>
      </c>
    </row>
    <row r="47" spans="1:30">
      <c r="A47" s="315">
        <v>44530</v>
      </c>
      <c r="B47" s="319">
        <v>44050.68</v>
      </c>
      <c r="C47" s="311">
        <v>44222.97</v>
      </c>
      <c r="D47" s="313">
        <v>733677.51</v>
      </c>
      <c r="E47" s="334">
        <v>736542.68</v>
      </c>
      <c r="F47" s="259">
        <v>395994.02</v>
      </c>
      <c r="G47" s="260">
        <v>397539.97</v>
      </c>
      <c r="H47" s="259">
        <v>178294.48</v>
      </c>
      <c r="I47" s="260">
        <v>178991.1</v>
      </c>
      <c r="J47" s="259">
        <v>319170.43</v>
      </c>
      <c r="K47" s="260">
        <v>320416.84000000003</v>
      </c>
      <c r="L47" s="336">
        <v>146911.98000000001</v>
      </c>
      <c r="M47" s="325">
        <v>147485.76999999999</v>
      </c>
      <c r="N47" s="259">
        <v>683882.07</v>
      </c>
      <c r="O47" s="260">
        <v>686552.97</v>
      </c>
      <c r="P47" s="336">
        <v>29101.59</v>
      </c>
      <c r="Q47" s="325">
        <v>29215.38</v>
      </c>
      <c r="R47" s="259">
        <v>10686.85</v>
      </c>
      <c r="S47" s="260">
        <v>10728.3</v>
      </c>
      <c r="T47" s="336">
        <v>88502.02</v>
      </c>
      <c r="U47" s="325">
        <v>88847.9</v>
      </c>
      <c r="V47" s="259">
        <v>742489.95</v>
      </c>
      <c r="W47" s="337">
        <v>745389.43</v>
      </c>
      <c r="X47" s="327">
        <v>494458.69</v>
      </c>
      <c r="Y47" s="321">
        <v>496030.97</v>
      </c>
      <c r="Z47" s="323">
        <v>6032981.2000000002</v>
      </c>
      <c r="AA47" s="321">
        <v>6056540.4900000002</v>
      </c>
      <c r="AC47" s="277">
        <f t="shared" si="2"/>
        <v>9900201.4700000007</v>
      </c>
      <c r="AD47" s="278">
        <f t="shared" si="3"/>
        <v>9938504.7699999996</v>
      </c>
    </row>
    <row r="48" spans="1:30">
      <c r="A48" s="315">
        <v>44561</v>
      </c>
      <c r="B48" s="319">
        <v>46555.51</v>
      </c>
      <c r="C48" s="311">
        <v>46644.89</v>
      </c>
      <c r="D48" s="313">
        <v>775394.4</v>
      </c>
      <c r="E48" s="334">
        <v>776880.94</v>
      </c>
      <c r="F48" s="259">
        <v>418509.01</v>
      </c>
      <c r="G48" s="260">
        <v>419311.42</v>
      </c>
      <c r="H48" s="259">
        <v>188433.21</v>
      </c>
      <c r="I48" s="260">
        <v>188794.61</v>
      </c>
      <c r="J48" s="259">
        <v>337319.02</v>
      </c>
      <c r="K48" s="260">
        <v>337965.73</v>
      </c>
      <c r="L48" s="336">
        <v>155265.41</v>
      </c>
      <c r="M48" s="325">
        <v>155563.14000000001</v>
      </c>
      <c r="N48" s="259">
        <v>722767.14</v>
      </c>
      <c r="O48" s="260">
        <v>724152.69</v>
      </c>
      <c r="P48" s="336">
        <v>30755.68</v>
      </c>
      <c r="Q48" s="325">
        <v>30814.83</v>
      </c>
      <c r="R48" s="259">
        <v>11293.33</v>
      </c>
      <c r="S48" s="260">
        <v>11315</v>
      </c>
      <c r="T48" s="336">
        <v>93534.29</v>
      </c>
      <c r="U48" s="325">
        <v>93713.58</v>
      </c>
      <c r="V48" s="259">
        <v>784707.23</v>
      </c>
      <c r="W48" s="337">
        <v>786211.48</v>
      </c>
      <c r="X48" s="327">
        <v>522195.53</v>
      </c>
      <c r="Y48" s="321">
        <v>523196.72</v>
      </c>
      <c r="Z48" s="323">
        <v>6376009.8200000003</v>
      </c>
      <c r="AA48" s="321">
        <v>6388233.54</v>
      </c>
      <c r="AC48" s="277">
        <f t="shared" si="2"/>
        <v>10462739.58</v>
      </c>
      <c r="AD48" s="278">
        <f t="shared" si="3"/>
        <v>10482798.57</v>
      </c>
    </row>
    <row r="49" spans="1:30">
      <c r="A49" s="315">
        <v>44592</v>
      </c>
      <c r="B49" s="319">
        <v>52033.69</v>
      </c>
      <c r="C49" s="311">
        <v>51918.83</v>
      </c>
      <c r="D49" s="313">
        <v>866632.69</v>
      </c>
      <c r="E49" s="334">
        <v>864723.03</v>
      </c>
      <c r="F49" s="259">
        <v>467756.03</v>
      </c>
      <c r="G49" s="260">
        <v>466725.01</v>
      </c>
      <c r="H49" s="259">
        <v>210606.5</v>
      </c>
      <c r="I49" s="260">
        <v>210142.1</v>
      </c>
      <c r="J49" s="259">
        <v>377009.64</v>
      </c>
      <c r="K49" s="260">
        <v>376178.72</v>
      </c>
      <c r="L49" s="336">
        <v>173535.82</v>
      </c>
      <c r="M49" s="325">
        <v>173153.34</v>
      </c>
      <c r="N49" s="259">
        <v>807813.79</v>
      </c>
      <c r="O49" s="260">
        <v>806033.47</v>
      </c>
      <c r="P49" s="336">
        <v>34374.65</v>
      </c>
      <c r="Q49" s="325">
        <v>34298.79</v>
      </c>
      <c r="R49" s="259">
        <v>12621.77</v>
      </c>
      <c r="S49" s="260">
        <v>12593.79</v>
      </c>
      <c r="T49" s="336">
        <v>104541.19</v>
      </c>
      <c r="U49" s="325">
        <v>104310.18</v>
      </c>
      <c r="V49" s="259">
        <v>877040.48</v>
      </c>
      <c r="W49" s="337">
        <v>875108.07</v>
      </c>
      <c r="X49" s="327">
        <v>583832.27</v>
      </c>
      <c r="Y49" s="321">
        <v>582355.38</v>
      </c>
      <c r="Z49" s="323">
        <v>7126260.5899999999</v>
      </c>
      <c r="AA49" s="321">
        <v>7110557.3200000003</v>
      </c>
      <c r="AC49" s="277">
        <f t="shared" si="2"/>
        <v>11694059.109999999</v>
      </c>
      <c r="AD49" s="278">
        <f t="shared" si="3"/>
        <v>11668098.030000001</v>
      </c>
    </row>
    <row r="50" spans="1:30">
      <c r="A50" s="315">
        <v>44620</v>
      </c>
      <c r="B50" s="319">
        <v>42620.5</v>
      </c>
      <c r="C50" s="311">
        <v>42739.4</v>
      </c>
      <c r="D50" s="313">
        <v>709855.79</v>
      </c>
      <c r="E50" s="334">
        <v>711834.27</v>
      </c>
      <c r="F50" s="259">
        <v>383135.82</v>
      </c>
      <c r="G50" s="260">
        <v>384203.69</v>
      </c>
      <c r="H50" s="259">
        <v>172506.41</v>
      </c>
      <c r="I50" s="260">
        <v>172987.26</v>
      </c>
      <c r="J50" s="259">
        <v>308806.63</v>
      </c>
      <c r="K50" s="260">
        <v>309667.3</v>
      </c>
      <c r="L50" s="336">
        <v>142142.17000000001</v>
      </c>
      <c r="M50" s="325">
        <v>142538.42000000001</v>
      </c>
      <c r="N50" s="259">
        <v>661676.36</v>
      </c>
      <c r="O50" s="260">
        <v>663520.42000000004</v>
      </c>
      <c r="P50" s="336">
        <v>28155.88</v>
      </c>
      <c r="Q50" s="325">
        <v>28234.58</v>
      </c>
      <c r="R50" s="259">
        <v>10338.16</v>
      </c>
      <c r="S50" s="260">
        <v>10367.15</v>
      </c>
      <c r="T50" s="336">
        <v>85627.839999999997</v>
      </c>
      <c r="U50" s="325">
        <v>85866.44</v>
      </c>
      <c r="V50" s="259">
        <v>718379.29</v>
      </c>
      <c r="W50" s="337">
        <v>720381.66</v>
      </c>
      <c r="X50" s="327">
        <v>478079.12</v>
      </c>
      <c r="Y50" s="321">
        <v>479389.8</v>
      </c>
      <c r="Z50" s="323">
        <v>5837084.4699999997</v>
      </c>
      <c r="AA50" s="321">
        <v>5853352.9199999999</v>
      </c>
      <c r="AC50" s="277">
        <f t="shared" si="2"/>
        <v>9578408.4399999995</v>
      </c>
      <c r="AD50" s="278">
        <f t="shared" si="3"/>
        <v>9605083.3100000005</v>
      </c>
    </row>
    <row r="51" spans="1:30">
      <c r="A51" s="315">
        <v>44651</v>
      </c>
      <c r="B51" s="319"/>
      <c r="C51" s="311"/>
      <c r="D51" s="313"/>
      <c r="E51" s="334"/>
      <c r="F51" s="259"/>
      <c r="G51" s="260"/>
      <c r="H51" s="259"/>
      <c r="I51" s="260"/>
      <c r="J51" s="259"/>
      <c r="K51" s="260"/>
      <c r="L51" s="336"/>
      <c r="M51" s="325"/>
      <c r="N51" s="259"/>
      <c r="O51" s="260"/>
      <c r="P51" s="336"/>
      <c r="Q51" s="325"/>
      <c r="R51" s="259"/>
      <c r="S51" s="260"/>
      <c r="T51" s="336"/>
      <c r="U51" s="325"/>
      <c r="V51" s="259"/>
      <c r="W51" s="337"/>
      <c r="X51" s="327"/>
      <c r="Y51" s="321"/>
      <c r="Z51" s="323"/>
      <c r="AA51" s="321"/>
      <c r="AC51" s="277">
        <f t="shared" si="2"/>
        <v>0</v>
      </c>
      <c r="AD51" s="278">
        <f t="shared" si="3"/>
        <v>0</v>
      </c>
    </row>
    <row r="52" spans="1:30">
      <c r="A52" s="315">
        <v>44681</v>
      </c>
      <c r="B52" s="319"/>
      <c r="C52" s="311"/>
      <c r="D52" s="313"/>
      <c r="E52" s="334"/>
      <c r="F52" s="259"/>
      <c r="G52" s="260"/>
      <c r="H52" s="259"/>
      <c r="I52" s="260"/>
      <c r="J52" s="259"/>
      <c r="K52" s="260"/>
      <c r="L52" s="336"/>
      <c r="M52" s="325"/>
      <c r="N52" s="259"/>
      <c r="O52" s="260"/>
      <c r="P52" s="336"/>
      <c r="Q52" s="325"/>
      <c r="R52" s="259"/>
      <c r="S52" s="260"/>
      <c r="T52" s="336"/>
      <c r="U52" s="325"/>
      <c r="V52" s="259"/>
      <c r="W52" s="337"/>
      <c r="X52" s="327"/>
      <c r="Y52" s="321"/>
      <c r="Z52" s="323"/>
      <c r="AA52" s="321"/>
      <c r="AC52" s="277">
        <f t="shared" si="2"/>
        <v>0</v>
      </c>
      <c r="AD52" s="278">
        <f t="shared" si="3"/>
        <v>0</v>
      </c>
    </row>
    <row r="53" spans="1:30">
      <c r="A53" s="315">
        <v>44712</v>
      </c>
      <c r="B53" s="319"/>
      <c r="C53" s="311"/>
      <c r="D53" s="313"/>
      <c r="E53" s="334"/>
      <c r="F53" s="259"/>
      <c r="G53" s="260"/>
      <c r="H53" s="259"/>
      <c r="I53" s="260"/>
      <c r="J53" s="259"/>
      <c r="K53" s="260"/>
      <c r="L53" s="336"/>
      <c r="M53" s="325"/>
      <c r="N53" s="259"/>
      <c r="O53" s="260"/>
      <c r="P53" s="336"/>
      <c r="Q53" s="325"/>
      <c r="R53" s="259"/>
      <c r="S53" s="260"/>
      <c r="T53" s="336"/>
      <c r="U53" s="325"/>
      <c r="V53" s="259"/>
      <c r="W53" s="337"/>
      <c r="X53" s="327"/>
      <c r="Y53" s="321"/>
      <c r="Z53" s="323"/>
      <c r="AA53" s="321"/>
      <c r="AC53" s="277">
        <f t="shared" si="2"/>
        <v>0</v>
      </c>
      <c r="AD53" s="278">
        <f t="shared" si="3"/>
        <v>0</v>
      </c>
    </row>
    <row r="54" spans="1:30">
      <c r="A54" s="315">
        <v>44742</v>
      </c>
      <c r="B54" s="319"/>
      <c r="C54" s="311"/>
      <c r="D54" s="313"/>
      <c r="E54" s="334"/>
      <c r="F54" s="259"/>
      <c r="G54" s="260"/>
      <c r="H54" s="259"/>
      <c r="I54" s="260"/>
      <c r="J54" s="259"/>
      <c r="K54" s="260"/>
      <c r="L54" s="336"/>
      <c r="M54" s="325"/>
      <c r="N54" s="259"/>
      <c r="O54" s="260"/>
      <c r="P54" s="336"/>
      <c r="Q54" s="325"/>
      <c r="R54" s="259"/>
      <c r="S54" s="260"/>
      <c r="T54" s="336"/>
      <c r="U54" s="325"/>
      <c r="V54" s="259"/>
      <c r="W54" s="337"/>
      <c r="X54" s="327"/>
      <c r="Y54" s="321"/>
      <c r="Z54" s="323"/>
      <c r="AA54" s="321"/>
      <c r="AC54" s="277">
        <f t="shared" si="2"/>
        <v>0</v>
      </c>
      <c r="AD54" s="278">
        <f t="shared" si="3"/>
        <v>0</v>
      </c>
    </row>
    <row r="55" spans="1:30">
      <c r="A55" s="315">
        <v>44773</v>
      </c>
      <c r="B55" s="319"/>
      <c r="C55" s="311"/>
      <c r="D55" s="313"/>
      <c r="E55" s="334"/>
      <c r="F55" s="259"/>
      <c r="G55" s="260"/>
      <c r="H55" s="259"/>
      <c r="I55" s="260"/>
      <c r="J55" s="259"/>
      <c r="K55" s="260"/>
      <c r="L55" s="336"/>
      <c r="M55" s="325"/>
      <c r="N55" s="259"/>
      <c r="O55" s="260"/>
      <c r="P55" s="336"/>
      <c r="Q55" s="325"/>
      <c r="R55" s="259"/>
      <c r="S55" s="260"/>
      <c r="T55" s="336"/>
      <c r="U55" s="325"/>
      <c r="V55" s="259"/>
      <c r="W55" s="337"/>
      <c r="X55" s="327"/>
      <c r="Y55" s="321"/>
      <c r="Z55" s="323"/>
      <c r="AA55" s="321"/>
      <c r="AC55" s="277">
        <f t="shared" si="2"/>
        <v>0</v>
      </c>
      <c r="AD55" s="278">
        <f t="shared" si="3"/>
        <v>0</v>
      </c>
    </row>
    <row r="56" spans="1:30">
      <c r="A56" s="315">
        <v>44804</v>
      </c>
      <c r="B56" s="319"/>
      <c r="C56" s="311"/>
      <c r="D56" s="313"/>
      <c r="E56" s="334"/>
      <c r="F56" s="259"/>
      <c r="G56" s="260"/>
      <c r="H56" s="259"/>
      <c r="I56" s="260"/>
      <c r="J56" s="259"/>
      <c r="K56" s="260"/>
      <c r="L56" s="336"/>
      <c r="M56" s="325"/>
      <c r="N56" s="259"/>
      <c r="O56" s="260"/>
      <c r="P56" s="336"/>
      <c r="Q56" s="325"/>
      <c r="R56" s="259"/>
      <c r="S56" s="260"/>
      <c r="T56" s="336"/>
      <c r="U56" s="325"/>
      <c r="V56" s="259"/>
      <c r="W56" s="337"/>
      <c r="X56" s="327"/>
      <c r="Y56" s="321"/>
      <c r="Z56" s="323"/>
      <c r="AA56" s="321"/>
      <c r="AC56" s="277">
        <f t="shared" si="2"/>
        <v>0</v>
      </c>
      <c r="AD56" s="278">
        <f t="shared" si="3"/>
        <v>0</v>
      </c>
    </row>
    <row r="57" spans="1:30">
      <c r="A57" s="315">
        <v>44834</v>
      </c>
      <c r="B57" s="319"/>
      <c r="C57" s="311"/>
      <c r="D57" s="313"/>
      <c r="E57" s="334"/>
      <c r="F57" s="259"/>
      <c r="G57" s="260"/>
      <c r="H57" s="259"/>
      <c r="I57" s="260"/>
      <c r="J57" s="259"/>
      <c r="K57" s="260"/>
      <c r="L57" s="336"/>
      <c r="M57" s="325"/>
      <c r="N57" s="259"/>
      <c r="O57" s="260"/>
      <c r="P57" s="336"/>
      <c r="Q57" s="325"/>
      <c r="R57" s="259"/>
      <c r="S57" s="260"/>
      <c r="T57" s="336"/>
      <c r="U57" s="325"/>
      <c r="V57" s="259"/>
      <c r="W57" s="337"/>
      <c r="X57" s="327"/>
      <c r="Y57" s="321"/>
      <c r="Z57" s="323"/>
      <c r="AA57" s="321"/>
      <c r="AC57" s="277">
        <f t="shared" si="2"/>
        <v>0</v>
      </c>
      <c r="AD57" s="278">
        <f t="shared" si="3"/>
        <v>0</v>
      </c>
    </row>
    <row r="58" spans="1:30">
      <c r="A58" s="315">
        <v>44865</v>
      </c>
      <c r="B58" s="319"/>
      <c r="C58" s="311"/>
      <c r="D58" s="313"/>
      <c r="E58" s="334"/>
      <c r="F58" s="259"/>
      <c r="G58" s="260"/>
      <c r="H58" s="259"/>
      <c r="I58" s="260"/>
      <c r="J58" s="259"/>
      <c r="K58" s="260"/>
      <c r="L58" s="336"/>
      <c r="M58" s="325"/>
      <c r="N58" s="259"/>
      <c r="O58" s="260"/>
      <c r="P58" s="336"/>
      <c r="Q58" s="325"/>
      <c r="R58" s="259"/>
      <c r="S58" s="260"/>
      <c r="T58" s="336"/>
      <c r="U58" s="325"/>
      <c r="V58" s="259"/>
      <c r="W58" s="337"/>
      <c r="X58" s="327"/>
      <c r="Y58" s="321"/>
      <c r="Z58" s="323"/>
      <c r="AA58" s="321"/>
      <c r="AC58" s="277">
        <f t="shared" si="2"/>
        <v>0</v>
      </c>
      <c r="AD58" s="278">
        <f t="shared" si="3"/>
        <v>0</v>
      </c>
    </row>
    <row r="59" spans="1:30">
      <c r="A59" s="315">
        <v>44895</v>
      </c>
      <c r="B59" s="319"/>
      <c r="C59" s="311"/>
      <c r="D59" s="313"/>
      <c r="E59" s="334"/>
      <c r="F59" s="259"/>
      <c r="G59" s="260"/>
      <c r="H59" s="259"/>
      <c r="I59" s="260"/>
      <c r="J59" s="259"/>
      <c r="K59" s="260"/>
      <c r="L59" s="336"/>
      <c r="M59" s="325"/>
      <c r="N59" s="259"/>
      <c r="O59" s="260"/>
      <c r="P59" s="336"/>
      <c r="Q59" s="325"/>
      <c r="R59" s="259"/>
      <c r="S59" s="260"/>
      <c r="T59" s="336"/>
      <c r="U59" s="325"/>
      <c r="V59" s="259"/>
      <c r="W59" s="337"/>
      <c r="X59" s="327"/>
      <c r="Y59" s="321"/>
      <c r="Z59" s="323"/>
      <c r="AA59" s="321"/>
      <c r="AC59" s="277">
        <f t="shared" si="2"/>
        <v>0</v>
      </c>
      <c r="AD59" s="278">
        <f t="shared" si="3"/>
        <v>0</v>
      </c>
    </row>
    <row r="60" spans="1:30">
      <c r="A60" s="315">
        <v>44926</v>
      </c>
      <c r="B60" s="319"/>
      <c r="C60" s="311"/>
      <c r="D60" s="313"/>
      <c r="E60" s="334"/>
      <c r="F60" s="259"/>
      <c r="G60" s="260"/>
      <c r="H60" s="259"/>
      <c r="I60" s="260"/>
      <c r="J60" s="259"/>
      <c r="K60" s="260"/>
      <c r="L60" s="336"/>
      <c r="M60" s="325"/>
      <c r="N60" s="259"/>
      <c r="O60" s="260"/>
      <c r="P60" s="336"/>
      <c r="Q60" s="325"/>
      <c r="R60" s="259"/>
      <c r="S60" s="260"/>
      <c r="T60" s="336"/>
      <c r="U60" s="325"/>
      <c r="V60" s="259"/>
      <c r="W60" s="337"/>
      <c r="X60" s="327"/>
      <c r="Y60" s="321"/>
      <c r="Z60" s="323"/>
      <c r="AA60" s="321"/>
      <c r="AC60" s="277">
        <f t="shared" si="2"/>
        <v>0</v>
      </c>
      <c r="AD60" s="278">
        <f t="shared" si="3"/>
        <v>0</v>
      </c>
    </row>
  </sheetData>
  <mergeCells count="15">
    <mergeCell ref="Z3:AA3"/>
    <mergeCell ref="AC3:AD3"/>
    <mergeCell ref="A3:A4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0534C-29F7-4B91-9949-DB3159B49462}">
  <sheetPr>
    <tabColor theme="0" tint="-0.249977111117893"/>
  </sheetPr>
  <dimension ref="A1:J205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152</v>
      </c>
      <c r="C2" s="154" t="s">
        <v>192</v>
      </c>
      <c r="D2" s="156">
        <v>1853608.2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152</v>
      </c>
      <c r="C3" s="154" t="s">
        <v>192</v>
      </c>
      <c r="D3" s="156">
        <v>2425724.62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152</v>
      </c>
      <c r="C4" s="154" t="s">
        <v>192</v>
      </c>
      <c r="D4" s="156">
        <v>2008946.29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152</v>
      </c>
      <c r="C5" s="154" t="s">
        <v>192</v>
      </c>
      <c r="D5" s="156">
        <v>1966924.59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152</v>
      </c>
      <c r="C6" s="154" t="s">
        <v>192</v>
      </c>
      <c r="D6" s="156">
        <v>2070403.3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152</v>
      </c>
      <c r="C7" s="154" t="s">
        <v>192</v>
      </c>
      <c r="D7" s="156">
        <v>2409643.15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152</v>
      </c>
      <c r="C8" s="154" t="s">
        <v>192</v>
      </c>
      <c r="D8" s="156">
        <v>2240758.58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152</v>
      </c>
      <c r="C9" s="154" t="s">
        <v>192</v>
      </c>
      <c r="D9" s="156">
        <v>1843410.6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152</v>
      </c>
      <c r="C10" s="154" t="s">
        <v>192</v>
      </c>
      <c r="D10" s="156">
        <v>495169.55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152</v>
      </c>
      <c r="C11" s="154" t="s">
        <v>192</v>
      </c>
      <c r="D11" s="156">
        <v>205531.68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152</v>
      </c>
      <c r="C12" s="154" t="s">
        <v>192</v>
      </c>
      <c r="D12" s="156">
        <v>207430.81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152</v>
      </c>
      <c r="C13" s="154" t="s">
        <v>192</v>
      </c>
      <c r="D13" s="156">
        <v>123363.91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152</v>
      </c>
      <c r="C14" s="154" t="s">
        <v>192</v>
      </c>
      <c r="D14" s="156">
        <v>113933.17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152</v>
      </c>
      <c r="C15" s="154" t="s">
        <v>192</v>
      </c>
      <c r="D15" s="156">
        <v>87400.82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152</v>
      </c>
      <c r="C16" s="154" t="s">
        <v>192</v>
      </c>
      <c r="D16" s="156">
        <v>37975.300000000003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152</v>
      </c>
      <c r="C17" s="154" t="s">
        <v>192</v>
      </c>
      <c r="D17" s="156">
        <v>81002.350000000006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152</v>
      </c>
      <c r="C18" s="154" t="s">
        <v>192</v>
      </c>
      <c r="D18" s="156">
        <v>55229.58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152</v>
      </c>
      <c r="C19" s="154" t="s">
        <v>192</v>
      </c>
      <c r="D19" s="156">
        <v>52220.29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152</v>
      </c>
      <c r="C20" s="154" t="s">
        <v>192</v>
      </c>
      <c r="D20" s="156">
        <v>54915.45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152</v>
      </c>
      <c r="C21" s="154" t="s">
        <v>192</v>
      </c>
      <c r="D21" s="156">
        <v>63772.15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152</v>
      </c>
      <c r="C22" s="154" t="s">
        <v>192</v>
      </c>
      <c r="D22" s="156">
        <v>53795.37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152</v>
      </c>
      <c r="C23" s="154" t="s">
        <v>192</v>
      </c>
      <c r="D23" s="156">
        <v>39428.51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152</v>
      </c>
      <c r="C24" s="154" t="s">
        <v>192</v>
      </c>
      <c r="D24" s="156">
        <v>61070.400000000001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152</v>
      </c>
      <c r="C25" s="154" t="s">
        <v>192</v>
      </c>
      <c r="D25" s="156">
        <v>16325.22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152</v>
      </c>
      <c r="C26" s="154" t="s">
        <v>192</v>
      </c>
      <c r="D26" s="156">
        <v>29718.65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152</v>
      </c>
      <c r="C27" s="154" t="s">
        <v>192</v>
      </c>
      <c r="D27" s="156">
        <v>20229.93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152</v>
      </c>
      <c r="C28" s="154" t="s">
        <v>192</v>
      </c>
      <c r="D28" s="156">
        <v>37120.86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152</v>
      </c>
      <c r="C29" s="154" t="s">
        <v>192</v>
      </c>
      <c r="D29" s="156">
        <v>14639.98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152</v>
      </c>
      <c r="C30" s="154" t="s">
        <v>192</v>
      </c>
      <c r="D30" s="156">
        <v>14221.07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152</v>
      </c>
      <c r="C31" s="154" t="s">
        <v>192</v>
      </c>
      <c r="D31" s="156">
        <v>4100.24</v>
      </c>
      <c r="E31" s="154" t="s">
        <v>183</v>
      </c>
      <c r="F31" s="156">
        <v>3846.66</v>
      </c>
      <c r="G31" s="156">
        <v>136.94999999999999</v>
      </c>
      <c r="H31" s="156">
        <v>158.05000000000001</v>
      </c>
      <c r="I31" s="156">
        <v>0</v>
      </c>
      <c r="J31" s="156">
        <v>-41.42</v>
      </c>
    </row>
    <row r="32" spans="1:10">
      <c r="A32" s="146">
        <v>39994</v>
      </c>
      <c r="B32" s="154" t="s">
        <v>152</v>
      </c>
      <c r="C32" s="154" t="s">
        <v>192</v>
      </c>
      <c r="D32" s="156">
        <v>8993.7900000000009</v>
      </c>
      <c r="E32" s="154" t="s">
        <v>183</v>
      </c>
      <c r="F32" s="156">
        <v>4435.92</v>
      </c>
      <c r="G32" s="156">
        <v>2655.51</v>
      </c>
      <c r="H32" s="156">
        <v>1993.2</v>
      </c>
      <c r="I32" s="156">
        <v>0</v>
      </c>
      <c r="J32" s="156">
        <v>-90.84</v>
      </c>
    </row>
    <row r="33" spans="1:10">
      <c r="A33" s="146">
        <v>40025</v>
      </c>
      <c r="B33" s="154" t="s">
        <v>152</v>
      </c>
      <c r="C33" s="154" t="s">
        <v>192</v>
      </c>
      <c r="D33" s="156">
        <v>6972.78</v>
      </c>
      <c r="E33" s="154" t="s">
        <v>183</v>
      </c>
      <c r="F33" s="156">
        <v>2497.7399999999998</v>
      </c>
      <c r="G33" s="156">
        <v>2772.02</v>
      </c>
      <c r="H33" s="156">
        <v>1773.45</v>
      </c>
      <c r="I33" s="156">
        <v>0</v>
      </c>
      <c r="J33" s="156">
        <v>-70.430000000000007</v>
      </c>
    </row>
    <row r="34" spans="1:10">
      <c r="A34" s="146">
        <v>40056</v>
      </c>
      <c r="B34" s="154" t="s">
        <v>152</v>
      </c>
      <c r="C34" s="154" t="s">
        <v>192</v>
      </c>
      <c r="D34" s="156">
        <v>5258.58</v>
      </c>
      <c r="E34" s="154" t="s">
        <v>183</v>
      </c>
      <c r="F34" s="156">
        <v>1178.1600000000001</v>
      </c>
      <c r="G34" s="156">
        <v>817.39</v>
      </c>
      <c r="H34" s="156">
        <v>3316.15</v>
      </c>
      <c r="I34" s="156">
        <v>0</v>
      </c>
      <c r="J34" s="156">
        <v>-53.12</v>
      </c>
    </row>
    <row r="35" spans="1:10">
      <c r="A35" s="146">
        <v>40086</v>
      </c>
      <c r="B35" s="154" t="s">
        <v>152</v>
      </c>
      <c r="C35" s="154" t="s">
        <v>192</v>
      </c>
      <c r="D35" s="156">
        <v>2478.0300000000002</v>
      </c>
      <c r="E35" s="154" t="s">
        <v>183</v>
      </c>
      <c r="F35" s="156">
        <v>-1051.05</v>
      </c>
      <c r="G35" s="156">
        <v>400.81</v>
      </c>
      <c r="H35" s="156">
        <v>3153.3</v>
      </c>
      <c r="I35" s="156">
        <v>0</v>
      </c>
      <c r="J35" s="156">
        <v>-25.03</v>
      </c>
    </row>
    <row r="36" spans="1:10">
      <c r="A36" s="146">
        <v>40117</v>
      </c>
      <c r="B36" s="154" t="s">
        <v>152</v>
      </c>
      <c r="C36" s="154" t="s">
        <v>192</v>
      </c>
      <c r="D36" s="156">
        <v>4688.54</v>
      </c>
      <c r="E36" s="154" t="s">
        <v>183</v>
      </c>
      <c r="F36" s="156">
        <v>1505.16</v>
      </c>
      <c r="G36" s="156">
        <v>2352.9499999999998</v>
      </c>
      <c r="H36" s="156">
        <v>877.79</v>
      </c>
      <c r="I36" s="156">
        <v>0</v>
      </c>
      <c r="J36" s="156">
        <v>-47.36</v>
      </c>
    </row>
    <row r="37" spans="1:10" s="344" customFormat="1">
      <c r="A37" s="146">
        <v>40147</v>
      </c>
      <c r="B37" s="154" t="s">
        <v>152</v>
      </c>
      <c r="C37" s="154" t="s">
        <v>192</v>
      </c>
      <c r="D37" s="156">
        <v>0</v>
      </c>
      <c r="E37" s="154"/>
      <c r="F37" s="156"/>
      <c r="G37" s="156"/>
      <c r="H37" s="156"/>
      <c r="I37" s="156"/>
      <c r="J37" s="156"/>
    </row>
    <row r="38" spans="1:10" s="344" customFormat="1">
      <c r="A38" s="146">
        <v>40178</v>
      </c>
      <c r="B38" s="154" t="s">
        <v>152</v>
      </c>
      <c r="C38" s="154" t="s">
        <v>192</v>
      </c>
      <c r="D38" s="156">
        <v>0</v>
      </c>
      <c r="E38" s="154"/>
      <c r="F38" s="156"/>
      <c r="G38" s="156"/>
      <c r="H38" s="156"/>
      <c r="I38" s="156"/>
      <c r="J38" s="156"/>
    </row>
    <row r="39" spans="1:10" s="344" customFormat="1">
      <c r="A39" s="146">
        <v>40209</v>
      </c>
      <c r="B39" s="154" t="s">
        <v>152</v>
      </c>
      <c r="C39" s="154" t="s">
        <v>192</v>
      </c>
      <c r="D39" s="156">
        <v>0</v>
      </c>
      <c r="E39" s="154"/>
      <c r="F39" s="156"/>
      <c r="G39" s="156"/>
      <c r="H39" s="156"/>
      <c r="I39" s="156"/>
      <c r="J39" s="156"/>
    </row>
    <row r="40" spans="1:10" s="344" customFormat="1">
      <c r="A40" s="146">
        <v>40237</v>
      </c>
      <c r="B40" s="154" t="s">
        <v>152</v>
      </c>
      <c r="C40" s="154" t="s">
        <v>192</v>
      </c>
      <c r="D40" s="156">
        <v>0</v>
      </c>
      <c r="E40" s="154"/>
      <c r="F40" s="156"/>
      <c r="G40" s="156"/>
      <c r="H40" s="156"/>
      <c r="I40" s="156"/>
      <c r="J40" s="156"/>
    </row>
    <row r="41" spans="1:10">
      <c r="A41" s="146">
        <v>40268</v>
      </c>
      <c r="B41" s="154" t="s">
        <v>152</v>
      </c>
      <c r="C41" s="154" t="s">
        <v>192</v>
      </c>
      <c r="D41" s="156">
        <v>24.85</v>
      </c>
      <c r="E41" s="154" t="s">
        <v>183</v>
      </c>
      <c r="F41" s="156">
        <v>-6763.12</v>
      </c>
      <c r="G41" s="156">
        <v>1900.9</v>
      </c>
      <c r="H41" s="156">
        <v>4887.32</v>
      </c>
      <c r="I41" s="156">
        <v>0</v>
      </c>
      <c r="J41" s="156">
        <v>-0.25</v>
      </c>
    </row>
    <row r="42" spans="1:10" s="344" customFormat="1">
      <c r="A42" s="146">
        <v>40298</v>
      </c>
      <c r="B42" s="154" t="s">
        <v>152</v>
      </c>
      <c r="C42" s="154" t="s">
        <v>192</v>
      </c>
      <c r="D42" s="156">
        <v>0</v>
      </c>
      <c r="E42" s="154"/>
      <c r="F42" s="156"/>
      <c r="G42" s="156"/>
      <c r="H42" s="156"/>
      <c r="I42" s="156"/>
      <c r="J42" s="156"/>
    </row>
    <row r="43" spans="1:10">
      <c r="A43" s="146">
        <v>40329</v>
      </c>
      <c r="B43" s="154" t="s">
        <v>152</v>
      </c>
      <c r="C43" s="154" t="s">
        <v>192</v>
      </c>
      <c r="D43" s="156">
        <v>1490743.11</v>
      </c>
      <c r="E43" s="154" t="s">
        <v>183</v>
      </c>
      <c r="F43" s="156">
        <v>1516354.73</v>
      </c>
      <c r="G43" s="156">
        <v>343.22</v>
      </c>
      <c r="H43" s="156">
        <v>-10896.83</v>
      </c>
      <c r="I43" s="156">
        <v>0</v>
      </c>
      <c r="J43" s="156">
        <v>-15058.01</v>
      </c>
    </row>
    <row r="44" spans="1:10">
      <c r="A44" s="146">
        <v>40359</v>
      </c>
      <c r="B44" s="154" t="s">
        <v>152</v>
      </c>
      <c r="C44" s="154" t="s">
        <v>192</v>
      </c>
      <c r="D44" s="156">
        <v>1616765.26</v>
      </c>
      <c r="E44" s="154" t="s">
        <v>183</v>
      </c>
      <c r="F44" s="156">
        <v>1628816.09</v>
      </c>
      <c r="G44" s="156">
        <v>3852.54</v>
      </c>
      <c r="H44" s="156">
        <v>427.59</v>
      </c>
      <c r="I44" s="156">
        <v>0</v>
      </c>
      <c r="J44" s="156">
        <v>-16330.96</v>
      </c>
    </row>
    <row r="45" spans="1:10">
      <c r="A45" s="146">
        <v>40390</v>
      </c>
      <c r="B45" s="154" t="s">
        <v>152</v>
      </c>
      <c r="C45" s="154" t="s">
        <v>192</v>
      </c>
      <c r="D45" s="156">
        <v>1678842.15</v>
      </c>
      <c r="E45" s="154" t="s">
        <v>183</v>
      </c>
      <c r="F45" s="156">
        <v>1692148.47</v>
      </c>
      <c r="G45" s="156">
        <v>5175.16</v>
      </c>
      <c r="H45" s="156">
        <v>-1523.47</v>
      </c>
      <c r="I45" s="156">
        <v>0</v>
      </c>
      <c r="J45" s="156">
        <v>-16958.009999999998</v>
      </c>
    </row>
    <row r="46" spans="1:10">
      <c r="A46" s="146">
        <v>40421</v>
      </c>
      <c r="B46" s="154" t="s">
        <v>152</v>
      </c>
      <c r="C46" s="154" t="s">
        <v>192</v>
      </c>
      <c r="D46" s="156">
        <v>1781613.99</v>
      </c>
      <c r="E46" s="154" t="s">
        <v>183</v>
      </c>
      <c r="F46" s="156">
        <v>1796818.37</v>
      </c>
      <c r="G46" s="156">
        <v>2775.76</v>
      </c>
      <c r="H46" s="156">
        <v>15.96</v>
      </c>
      <c r="I46" s="156">
        <v>0</v>
      </c>
      <c r="J46" s="156">
        <v>-17996.099999999999</v>
      </c>
    </row>
    <row r="47" spans="1:10">
      <c r="A47" s="146">
        <v>40451</v>
      </c>
      <c r="B47" s="154" t="s">
        <v>152</v>
      </c>
      <c r="C47" s="154" t="s">
        <v>192</v>
      </c>
      <c r="D47" s="156">
        <v>1763405.95</v>
      </c>
      <c r="E47" s="154" t="s">
        <v>183</v>
      </c>
      <c r="F47" s="156">
        <v>1775919.38</v>
      </c>
      <c r="G47" s="156">
        <v>3561.76</v>
      </c>
      <c r="H47" s="156">
        <v>1736.98</v>
      </c>
      <c r="I47" s="156">
        <v>0</v>
      </c>
      <c r="J47" s="156">
        <v>-17812.169999999998</v>
      </c>
    </row>
    <row r="48" spans="1:10">
      <c r="A48" s="146">
        <v>40482</v>
      </c>
      <c r="B48" s="154" t="s">
        <v>152</v>
      </c>
      <c r="C48" s="154" t="s">
        <v>192</v>
      </c>
      <c r="D48" s="156">
        <v>1574398.34</v>
      </c>
      <c r="E48" s="154" t="s">
        <v>183</v>
      </c>
      <c r="F48" s="156">
        <v>1577727.67</v>
      </c>
      <c r="G48" s="156">
        <v>10788.07</v>
      </c>
      <c r="H48" s="156">
        <v>1785.62</v>
      </c>
      <c r="I48" s="156">
        <v>0</v>
      </c>
      <c r="J48" s="156">
        <v>-15903.02</v>
      </c>
    </row>
    <row r="49" spans="1:10">
      <c r="A49" s="146">
        <v>40512</v>
      </c>
      <c r="B49" s="154" t="s">
        <v>152</v>
      </c>
      <c r="C49" s="154" t="s">
        <v>192</v>
      </c>
      <c r="D49" s="156">
        <v>1598578.23</v>
      </c>
      <c r="E49" s="154" t="s">
        <v>183</v>
      </c>
      <c r="F49" s="156">
        <v>1606904.17</v>
      </c>
      <c r="G49" s="156">
        <v>6834.67</v>
      </c>
      <c r="H49" s="156">
        <v>986.64</v>
      </c>
      <c r="I49" s="156">
        <v>0</v>
      </c>
      <c r="J49" s="156">
        <v>-16147.25</v>
      </c>
    </row>
    <row r="50" spans="1:10">
      <c r="A50" s="146">
        <v>40543</v>
      </c>
      <c r="B50" s="154" t="s">
        <v>152</v>
      </c>
      <c r="C50" s="154" t="s">
        <v>192</v>
      </c>
      <c r="D50" s="156">
        <v>1591102.78</v>
      </c>
      <c r="E50" s="154" t="s">
        <v>183</v>
      </c>
      <c r="F50" s="156">
        <v>1588120.65</v>
      </c>
      <c r="G50" s="156">
        <v>16647.830000000002</v>
      </c>
      <c r="H50" s="156">
        <v>2406.0500000000002</v>
      </c>
      <c r="I50" s="156">
        <v>0</v>
      </c>
      <c r="J50" s="156">
        <v>-16071.75</v>
      </c>
    </row>
    <row r="51" spans="1:10">
      <c r="A51" s="146">
        <v>40574</v>
      </c>
      <c r="B51" s="154" t="s">
        <v>152</v>
      </c>
      <c r="C51" s="154" t="s">
        <v>192</v>
      </c>
      <c r="D51" s="156">
        <v>2071677.76</v>
      </c>
      <c r="E51" s="154" t="s">
        <v>183</v>
      </c>
      <c r="F51" s="156">
        <v>2096213.75</v>
      </c>
      <c r="G51" s="156">
        <v>5576.56</v>
      </c>
      <c r="H51" s="156">
        <v>-6797.72</v>
      </c>
      <c r="I51" s="156">
        <v>-2388.8000000000002</v>
      </c>
      <c r="J51" s="156">
        <v>-20926.03</v>
      </c>
    </row>
    <row r="52" spans="1:10">
      <c r="A52" s="146">
        <v>40602</v>
      </c>
      <c r="B52" s="154" t="s">
        <v>152</v>
      </c>
      <c r="C52" s="154" t="s">
        <v>192</v>
      </c>
      <c r="D52" s="156">
        <v>1471852.36</v>
      </c>
      <c r="E52" s="154" t="s">
        <v>183</v>
      </c>
      <c r="F52" s="156">
        <v>1483965.83</v>
      </c>
      <c r="G52" s="156">
        <v>4633.6400000000003</v>
      </c>
      <c r="H52" s="156">
        <v>-740.15</v>
      </c>
      <c r="I52" s="156">
        <v>-1139.76</v>
      </c>
      <c r="J52" s="156">
        <v>-14867.2</v>
      </c>
    </row>
    <row r="53" spans="1:10">
      <c r="A53" s="146">
        <v>40633</v>
      </c>
      <c r="B53" s="154" t="s">
        <v>152</v>
      </c>
      <c r="C53" s="154" t="s">
        <v>192</v>
      </c>
      <c r="D53" s="156">
        <v>1708605.47</v>
      </c>
      <c r="E53" s="154" t="s">
        <v>183</v>
      </c>
      <c r="F53" s="156">
        <v>1714434.16</v>
      </c>
      <c r="G53" s="156">
        <v>8820.58</v>
      </c>
      <c r="H53" s="156">
        <v>2609.36</v>
      </c>
      <c r="I53" s="156">
        <v>0</v>
      </c>
      <c r="J53" s="156">
        <v>-17258.63</v>
      </c>
    </row>
    <row r="54" spans="1:10">
      <c r="A54" s="146">
        <v>40663</v>
      </c>
      <c r="B54" s="154" t="s">
        <v>152</v>
      </c>
      <c r="C54" s="154" t="s">
        <v>192</v>
      </c>
      <c r="D54" s="156">
        <v>1821513.43</v>
      </c>
      <c r="E54" s="154" t="s">
        <v>183</v>
      </c>
      <c r="F54" s="156">
        <v>1834728.97</v>
      </c>
      <c r="G54" s="156">
        <v>8139.83</v>
      </c>
      <c r="H54" s="156">
        <v>-75.38</v>
      </c>
      <c r="I54" s="156">
        <v>-2880.87</v>
      </c>
      <c r="J54" s="156">
        <v>-18399.12</v>
      </c>
    </row>
    <row r="55" spans="1:10">
      <c r="A55" s="146">
        <v>40694</v>
      </c>
      <c r="B55" s="154" t="s">
        <v>152</v>
      </c>
      <c r="C55" s="154" t="s">
        <v>192</v>
      </c>
      <c r="D55" s="156">
        <v>1788556.33</v>
      </c>
      <c r="E55" s="154" t="s">
        <v>183</v>
      </c>
      <c r="F55" s="156">
        <v>1801214.21</v>
      </c>
      <c r="G55" s="156">
        <v>10206.86</v>
      </c>
      <c r="H55" s="156">
        <v>-2008.64</v>
      </c>
      <c r="I55" s="156">
        <v>-2789.87</v>
      </c>
      <c r="J55" s="156">
        <v>-18066.23</v>
      </c>
    </row>
    <row r="56" spans="1:10">
      <c r="A56" s="146">
        <v>40724</v>
      </c>
      <c r="B56" s="154" t="s">
        <v>152</v>
      </c>
      <c r="C56" s="154" t="s">
        <v>192</v>
      </c>
      <c r="D56" s="156">
        <v>1701224.08</v>
      </c>
      <c r="E56" s="154" t="s">
        <v>183</v>
      </c>
      <c r="F56" s="156">
        <v>1714889.43</v>
      </c>
      <c r="G56" s="156">
        <v>4525.67</v>
      </c>
      <c r="H56" s="156">
        <v>-445.71</v>
      </c>
      <c r="I56" s="156">
        <v>-561.23</v>
      </c>
      <c r="J56" s="156">
        <v>-17184.080000000002</v>
      </c>
    </row>
    <row r="57" spans="1:10">
      <c r="A57" s="146">
        <v>40755</v>
      </c>
      <c r="B57" s="154" t="s">
        <v>152</v>
      </c>
      <c r="C57" s="154" t="s">
        <v>192</v>
      </c>
      <c r="D57" s="156">
        <v>1859833.27</v>
      </c>
      <c r="E57" s="154" t="s">
        <v>183</v>
      </c>
      <c r="F57" s="156">
        <v>1866873.15</v>
      </c>
      <c r="G57" s="156">
        <v>11737.01</v>
      </c>
      <c r="H57" s="156">
        <v>214.07</v>
      </c>
      <c r="I57" s="156">
        <v>-204.77</v>
      </c>
      <c r="J57" s="156">
        <v>-18786.189999999999</v>
      </c>
    </row>
    <row r="58" spans="1:10">
      <c r="A58" s="146">
        <v>40786</v>
      </c>
      <c r="B58" s="154" t="s">
        <v>152</v>
      </c>
      <c r="C58" s="154" t="s">
        <v>192</v>
      </c>
      <c r="D58" s="156">
        <v>1944327.82</v>
      </c>
      <c r="E58" s="154" t="s">
        <v>183</v>
      </c>
      <c r="F58" s="156">
        <v>1998249.92</v>
      </c>
      <c r="G58" s="156">
        <v>12611.76</v>
      </c>
      <c r="H58" s="156">
        <v>-45773.85</v>
      </c>
      <c r="I58" s="156">
        <v>-1120.3399999999999</v>
      </c>
      <c r="J58" s="156">
        <v>-19639.669999999998</v>
      </c>
    </row>
    <row r="59" spans="1:10">
      <c r="A59" s="146">
        <v>40816</v>
      </c>
      <c r="B59" s="154" t="s">
        <v>152</v>
      </c>
      <c r="C59" s="154" t="s">
        <v>192</v>
      </c>
      <c r="D59" s="156">
        <v>1826439.23</v>
      </c>
      <c r="E59" s="154" t="s">
        <v>183</v>
      </c>
      <c r="F59" s="156">
        <v>1832536.94</v>
      </c>
      <c r="G59" s="156">
        <v>13248.38</v>
      </c>
      <c r="H59" s="156">
        <v>-376.09</v>
      </c>
      <c r="I59" s="156">
        <v>-521.13</v>
      </c>
      <c r="J59" s="156">
        <v>-18448.87</v>
      </c>
    </row>
    <row r="60" spans="1:10">
      <c r="A60" s="146">
        <v>40847</v>
      </c>
      <c r="B60" s="154" t="s">
        <v>152</v>
      </c>
      <c r="C60" s="154" t="s">
        <v>192</v>
      </c>
      <c r="D60" s="156">
        <v>1872007.02</v>
      </c>
      <c r="E60" s="154" t="s">
        <v>183</v>
      </c>
      <c r="F60" s="156">
        <v>1874530.3</v>
      </c>
      <c r="G60" s="156">
        <v>18841.12</v>
      </c>
      <c r="H60" s="156">
        <v>80.5</v>
      </c>
      <c r="I60" s="156">
        <v>-2535.7399999999998</v>
      </c>
      <c r="J60" s="156">
        <v>-18909.16</v>
      </c>
    </row>
    <row r="61" spans="1:10">
      <c r="A61" s="146">
        <v>40877</v>
      </c>
      <c r="B61" s="154" t="s">
        <v>152</v>
      </c>
      <c r="C61" s="154" t="s">
        <v>192</v>
      </c>
      <c r="D61" s="156">
        <v>1720417.92</v>
      </c>
      <c r="E61" s="154" t="s">
        <v>183</v>
      </c>
      <c r="F61" s="156">
        <v>1713157.33</v>
      </c>
      <c r="G61" s="156">
        <v>28112.85</v>
      </c>
      <c r="H61" s="156">
        <v>-50.09</v>
      </c>
      <c r="I61" s="156">
        <v>-3424.21</v>
      </c>
      <c r="J61" s="156">
        <v>-17377.96</v>
      </c>
    </row>
    <row r="62" spans="1:10">
      <c r="A62" s="146">
        <v>40908</v>
      </c>
      <c r="B62" s="154" t="s">
        <v>152</v>
      </c>
      <c r="C62" s="154" t="s">
        <v>192</v>
      </c>
      <c r="D62" s="156">
        <v>1682662.75</v>
      </c>
      <c r="E62" s="154" t="s">
        <v>183</v>
      </c>
      <c r="F62" s="156">
        <v>1657695.31</v>
      </c>
      <c r="G62" s="156">
        <v>46680.73</v>
      </c>
      <c r="H62" s="156">
        <v>-3532.44</v>
      </c>
      <c r="I62" s="156">
        <v>-1184.26</v>
      </c>
      <c r="J62" s="156">
        <v>-16996.59</v>
      </c>
    </row>
    <row r="63" spans="1:10">
      <c r="A63" s="146">
        <v>40939</v>
      </c>
      <c r="B63" s="154" t="s">
        <v>152</v>
      </c>
      <c r="C63" s="154" t="s">
        <v>192</v>
      </c>
      <c r="D63" s="156">
        <v>2392160.84</v>
      </c>
      <c r="E63" s="154" t="s">
        <v>183</v>
      </c>
      <c r="F63" s="156">
        <v>2361490.9</v>
      </c>
      <c r="G63" s="156">
        <v>56039.68</v>
      </c>
      <c r="H63" s="156">
        <v>799.26</v>
      </c>
      <c r="I63" s="156">
        <v>-2005.76</v>
      </c>
      <c r="J63" s="156">
        <v>-24163.24</v>
      </c>
    </row>
    <row r="64" spans="1:10">
      <c r="A64" s="146">
        <v>40968</v>
      </c>
      <c r="B64" s="154" t="s">
        <v>152</v>
      </c>
      <c r="C64" s="154" t="s">
        <v>192</v>
      </c>
      <c r="D64" s="156">
        <v>1716999.91</v>
      </c>
      <c r="E64" s="154" t="s">
        <v>183</v>
      </c>
      <c r="F64" s="156">
        <v>1686651.93</v>
      </c>
      <c r="G64" s="156">
        <v>49294.38</v>
      </c>
      <c r="H64" s="156">
        <v>-17.36</v>
      </c>
      <c r="I64" s="156">
        <v>-1585.61</v>
      </c>
      <c r="J64" s="156">
        <v>-17343.43</v>
      </c>
    </row>
    <row r="65" spans="1:10">
      <c r="A65" s="146">
        <v>40999</v>
      </c>
      <c r="B65" s="154" t="s">
        <v>152</v>
      </c>
      <c r="C65" s="154" t="s">
        <v>192</v>
      </c>
      <c r="D65" s="156">
        <v>1817948.12</v>
      </c>
      <c r="E65" s="154" t="s">
        <v>183</v>
      </c>
      <c r="F65" s="156">
        <v>1819325</v>
      </c>
      <c r="G65" s="156">
        <v>18379.84</v>
      </c>
      <c r="H65" s="156">
        <v>16.579999999999998</v>
      </c>
      <c r="I65" s="156">
        <v>-1410.19</v>
      </c>
      <c r="J65" s="156">
        <v>-18363.11</v>
      </c>
    </row>
    <row r="66" spans="1:10">
      <c r="A66" s="146">
        <v>41029</v>
      </c>
      <c r="B66" s="154" t="s">
        <v>152</v>
      </c>
      <c r="C66" s="154" t="s">
        <v>192</v>
      </c>
      <c r="D66" s="156">
        <v>1903969.97</v>
      </c>
      <c r="E66" s="154" t="s">
        <v>183</v>
      </c>
      <c r="F66" s="156">
        <v>1894987.82</v>
      </c>
      <c r="G66" s="156">
        <v>28186.22</v>
      </c>
      <c r="H66" s="156">
        <v>27.95</v>
      </c>
      <c r="I66" s="156">
        <v>0</v>
      </c>
      <c r="J66" s="156">
        <v>-19232.02</v>
      </c>
    </row>
    <row r="67" spans="1:10">
      <c r="A67" s="146">
        <v>41060</v>
      </c>
      <c r="B67" s="154" t="s">
        <v>152</v>
      </c>
      <c r="C67" s="154" t="s">
        <v>192</v>
      </c>
      <c r="D67" s="156">
        <v>1698339.37</v>
      </c>
      <c r="E67" s="154" t="s">
        <v>183</v>
      </c>
      <c r="F67" s="156">
        <v>1692397.86</v>
      </c>
      <c r="G67" s="156">
        <v>26431.68</v>
      </c>
      <c r="H67" s="156">
        <v>-1300.76</v>
      </c>
      <c r="I67" s="156">
        <v>-2034.46</v>
      </c>
      <c r="J67" s="156">
        <v>-17154.95</v>
      </c>
    </row>
    <row r="68" spans="1:10">
      <c r="A68" s="146">
        <v>41090</v>
      </c>
      <c r="B68" s="154" t="s">
        <v>152</v>
      </c>
      <c r="C68" s="154" t="s">
        <v>192</v>
      </c>
      <c r="D68" s="156">
        <v>1974490.13</v>
      </c>
      <c r="E68" s="154" t="s">
        <v>183</v>
      </c>
      <c r="F68" s="156">
        <v>1931563.57</v>
      </c>
      <c r="G68" s="156">
        <v>62918.47</v>
      </c>
      <c r="H68" s="156">
        <v>633.97</v>
      </c>
      <c r="I68" s="156">
        <v>-681.53</v>
      </c>
      <c r="J68" s="156">
        <v>-19944.349999999999</v>
      </c>
    </row>
    <row r="69" spans="1:10">
      <c r="A69" s="146">
        <v>41121</v>
      </c>
      <c r="B69" s="154" t="s">
        <v>152</v>
      </c>
      <c r="C69" s="154" t="s">
        <v>192</v>
      </c>
      <c r="D69" s="156">
        <v>1878554.25</v>
      </c>
      <c r="E69" s="154" t="s">
        <v>183</v>
      </c>
      <c r="F69" s="156">
        <v>1867549.55</v>
      </c>
      <c r="G69" s="156">
        <v>32908.14</v>
      </c>
      <c r="H69" s="156">
        <v>-483.36</v>
      </c>
      <c r="I69" s="156">
        <v>-2444.79</v>
      </c>
      <c r="J69" s="156">
        <v>-18975.29</v>
      </c>
    </row>
    <row r="70" spans="1:10">
      <c r="A70" s="146">
        <v>41152</v>
      </c>
      <c r="B70" s="154" t="s">
        <v>152</v>
      </c>
      <c r="C70" s="154" t="s">
        <v>192</v>
      </c>
      <c r="D70" s="156">
        <v>1836430.6</v>
      </c>
      <c r="E70" s="154" t="s">
        <v>183</v>
      </c>
      <c r="F70" s="156">
        <v>1819480.48</v>
      </c>
      <c r="G70" s="156">
        <v>32983.279999999999</v>
      </c>
      <c r="H70" s="156">
        <v>2516.64</v>
      </c>
      <c r="I70" s="156">
        <v>0</v>
      </c>
      <c r="J70" s="156">
        <v>-18549.8</v>
      </c>
    </row>
    <row r="71" spans="1:10">
      <c r="A71" s="146">
        <v>41182</v>
      </c>
      <c r="B71" s="154" t="s">
        <v>152</v>
      </c>
      <c r="C71" s="154" t="s">
        <v>192</v>
      </c>
      <c r="D71" s="156">
        <v>1810814.98</v>
      </c>
      <c r="E71" s="154" t="s">
        <v>183</v>
      </c>
      <c r="F71" s="156">
        <v>1796990.67</v>
      </c>
      <c r="G71" s="156">
        <v>31040.31</v>
      </c>
      <c r="H71" s="156">
        <v>2199.17</v>
      </c>
      <c r="I71" s="156">
        <v>-1124.1099999999999</v>
      </c>
      <c r="J71" s="156">
        <v>-18291.060000000001</v>
      </c>
    </row>
    <row r="72" spans="1:10">
      <c r="A72" s="146">
        <v>41213</v>
      </c>
      <c r="B72" s="154" t="s">
        <v>152</v>
      </c>
      <c r="C72" s="154" t="s">
        <v>192</v>
      </c>
      <c r="D72" s="156">
        <v>1804806.56</v>
      </c>
      <c r="E72" s="154" t="s">
        <v>183</v>
      </c>
      <c r="F72" s="156">
        <v>1771361.38</v>
      </c>
      <c r="G72" s="156">
        <v>51873.31</v>
      </c>
      <c r="H72" s="156">
        <v>457.43</v>
      </c>
      <c r="I72" s="156">
        <v>-655.19000000000005</v>
      </c>
      <c r="J72" s="156">
        <v>-18230.37</v>
      </c>
    </row>
    <row r="73" spans="1:10">
      <c r="A73" s="146">
        <v>41243</v>
      </c>
      <c r="B73" s="154" t="s">
        <v>152</v>
      </c>
      <c r="C73" s="154" t="s">
        <v>192</v>
      </c>
      <c r="D73" s="156">
        <v>1713048.95</v>
      </c>
      <c r="E73" s="154" t="s">
        <v>183</v>
      </c>
      <c r="F73" s="156">
        <v>1646569.55</v>
      </c>
      <c r="G73" s="156">
        <v>84227.09</v>
      </c>
      <c r="H73" s="156">
        <v>1334.13</v>
      </c>
      <c r="I73" s="156">
        <v>-1778.3</v>
      </c>
      <c r="J73" s="156">
        <v>-17303.52</v>
      </c>
    </row>
    <row r="74" spans="1:10">
      <c r="A74" s="146">
        <v>41274</v>
      </c>
      <c r="B74" s="154" t="s">
        <v>152</v>
      </c>
      <c r="C74" s="154" t="s">
        <v>192</v>
      </c>
      <c r="D74" s="156">
        <v>1724992.29</v>
      </c>
      <c r="E74" s="154" t="s">
        <v>183</v>
      </c>
      <c r="F74" s="156">
        <v>1662058.97</v>
      </c>
      <c r="G74" s="156">
        <v>79284.41</v>
      </c>
      <c r="H74" s="156">
        <v>1370.98</v>
      </c>
      <c r="I74" s="156">
        <v>-297.91000000000003</v>
      </c>
      <c r="J74" s="156">
        <v>-17424.16</v>
      </c>
    </row>
    <row r="75" spans="1:10">
      <c r="A75" s="146">
        <v>41305</v>
      </c>
      <c r="B75" s="154" t="s">
        <v>152</v>
      </c>
      <c r="C75" s="154" t="s">
        <v>192</v>
      </c>
      <c r="D75" s="156">
        <v>2312677.88</v>
      </c>
      <c r="E75" s="154" t="s">
        <v>183</v>
      </c>
      <c r="F75" s="156">
        <v>2246556.9</v>
      </c>
      <c r="G75" s="156">
        <v>88021.15</v>
      </c>
      <c r="H75" s="156">
        <v>2429.98</v>
      </c>
      <c r="I75" s="156">
        <v>-969.77</v>
      </c>
      <c r="J75" s="156">
        <v>-23360.38</v>
      </c>
    </row>
    <row r="76" spans="1:10">
      <c r="A76" s="146">
        <v>41333</v>
      </c>
      <c r="B76" s="154" t="s">
        <v>152</v>
      </c>
      <c r="C76" s="154" t="s">
        <v>192</v>
      </c>
      <c r="D76" s="156">
        <v>1532330.13</v>
      </c>
      <c r="E76" s="154" t="s">
        <v>183</v>
      </c>
      <c r="F76" s="156">
        <v>1464353.24</v>
      </c>
      <c r="G76" s="156">
        <v>83367.98</v>
      </c>
      <c r="H76" s="156">
        <v>418.08</v>
      </c>
      <c r="I76" s="156">
        <v>-331.09</v>
      </c>
      <c r="J76" s="156">
        <v>-15478.08</v>
      </c>
    </row>
    <row r="77" spans="1:10">
      <c r="A77" s="146">
        <v>41364</v>
      </c>
      <c r="B77" s="154" t="s">
        <v>152</v>
      </c>
      <c r="C77" s="154" t="s">
        <v>192</v>
      </c>
      <c r="D77" s="156">
        <v>1785628.05</v>
      </c>
      <c r="E77" s="154" t="s">
        <v>183</v>
      </c>
      <c r="F77" s="156">
        <v>1736232.69</v>
      </c>
      <c r="G77" s="156">
        <v>70809.919999999998</v>
      </c>
      <c r="H77" s="156">
        <v>-3060.89</v>
      </c>
      <c r="I77" s="156">
        <v>-317.02999999999997</v>
      </c>
      <c r="J77" s="156">
        <v>-18036.64</v>
      </c>
    </row>
    <row r="78" spans="1:10">
      <c r="A78" s="146">
        <v>41394</v>
      </c>
      <c r="B78" s="154" t="s">
        <v>152</v>
      </c>
      <c r="C78" s="154" t="s">
        <v>192</v>
      </c>
      <c r="D78" s="156">
        <v>1801838.55</v>
      </c>
      <c r="E78" s="154" t="s">
        <v>183</v>
      </c>
      <c r="F78" s="156">
        <v>1739217.39</v>
      </c>
      <c r="G78" s="156">
        <v>81664.509999999995</v>
      </c>
      <c r="H78" s="156">
        <v>-463.31</v>
      </c>
      <c r="I78" s="156">
        <v>-379.65</v>
      </c>
      <c r="J78" s="156">
        <v>-18200.39</v>
      </c>
    </row>
    <row r="79" spans="1:10">
      <c r="A79" s="146">
        <v>41425</v>
      </c>
      <c r="B79" s="154" t="s">
        <v>152</v>
      </c>
      <c r="C79" s="154" t="s">
        <v>192</v>
      </c>
      <c r="D79" s="156">
        <v>1759451.06</v>
      </c>
      <c r="E79" s="154" t="s">
        <v>183</v>
      </c>
      <c r="F79" s="156">
        <v>1700951.74</v>
      </c>
      <c r="G79" s="156">
        <v>66210.78</v>
      </c>
      <c r="H79" s="156">
        <v>10947.65</v>
      </c>
      <c r="I79" s="156">
        <v>-886.88</v>
      </c>
      <c r="J79" s="156">
        <v>-17772.23</v>
      </c>
    </row>
    <row r="80" spans="1:10">
      <c r="A80" s="146">
        <v>41455</v>
      </c>
      <c r="B80" s="154" t="s">
        <v>152</v>
      </c>
      <c r="C80" s="154" t="s">
        <v>192</v>
      </c>
      <c r="D80" s="156">
        <v>1958566.33</v>
      </c>
      <c r="E80" s="154" t="s">
        <v>183</v>
      </c>
      <c r="F80" s="156">
        <v>1736436.7</v>
      </c>
      <c r="G80" s="156">
        <v>237197.3</v>
      </c>
      <c r="H80" s="156">
        <v>4715.84</v>
      </c>
      <c r="I80" s="156">
        <v>0</v>
      </c>
      <c r="J80" s="156">
        <v>-19783.509999999998</v>
      </c>
    </row>
    <row r="81" spans="1:10">
      <c r="A81" s="146">
        <v>41486</v>
      </c>
      <c r="B81" s="154" t="s">
        <v>152</v>
      </c>
      <c r="C81" s="154" t="s">
        <v>192</v>
      </c>
      <c r="D81" s="156">
        <v>1884268.15</v>
      </c>
      <c r="E81" s="154" t="s">
        <v>183</v>
      </c>
      <c r="F81" s="156">
        <v>1877469.4</v>
      </c>
      <c r="G81" s="156">
        <v>24319.54</v>
      </c>
      <c r="H81" s="156">
        <v>2419.5500000000002</v>
      </c>
      <c r="I81" s="156">
        <v>-907.33</v>
      </c>
      <c r="J81" s="156">
        <v>-19033.009999999998</v>
      </c>
    </row>
    <row r="82" spans="1:10">
      <c r="A82" s="146">
        <v>41517</v>
      </c>
      <c r="B82" s="154" t="s">
        <v>152</v>
      </c>
      <c r="C82" s="154" t="s">
        <v>192</v>
      </c>
      <c r="D82" s="156">
        <v>1740233.08</v>
      </c>
      <c r="E82" s="154" t="s">
        <v>183</v>
      </c>
      <c r="F82" s="156">
        <v>1725627.02</v>
      </c>
      <c r="G82" s="156">
        <v>52002.16</v>
      </c>
      <c r="H82" s="156">
        <v>-12766.8</v>
      </c>
      <c r="I82" s="156">
        <v>-7051.19</v>
      </c>
      <c r="J82" s="156">
        <v>-17578.11</v>
      </c>
    </row>
    <row r="83" spans="1:10">
      <c r="A83" s="146">
        <v>41547</v>
      </c>
      <c r="B83" s="154" t="s">
        <v>152</v>
      </c>
      <c r="C83" s="154" t="s">
        <v>192</v>
      </c>
      <c r="D83" s="156">
        <v>1815854.48</v>
      </c>
      <c r="E83" s="154" t="s">
        <v>183</v>
      </c>
      <c r="F83" s="156">
        <v>1815361.46</v>
      </c>
      <c r="G83" s="156">
        <v>18649.080000000002</v>
      </c>
      <c r="H83" s="156">
        <v>535.12</v>
      </c>
      <c r="I83" s="156">
        <v>-349.21</v>
      </c>
      <c r="J83" s="156">
        <v>-18341.97</v>
      </c>
    </row>
    <row r="84" spans="1:10">
      <c r="A84" s="146">
        <v>41578</v>
      </c>
      <c r="B84" s="154" t="s">
        <v>152</v>
      </c>
      <c r="C84" s="154" t="s">
        <v>192</v>
      </c>
      <c r="D84" s="156">
        <v>1763061.52</v>
      </c>
      <c r="E84" s="154" t="s">
        <v>183</v>
      </c>
      <c r="F84" s="156">
        <v>1754126.92</v>
      </c>
      <c r="G84" s="156">
        <v>26016.400000000001</v>
      </c>
      <c r="H84" s="156">
        <v>726.9</v>
      </c>
      <c r="I84" s="156">
        <v>0</v>
      </c>
      <c r="J84" s="156">
        <v>-17808.7</v>
      </c>
    </row>
    <row r="85" spans="1:10">
      <c r="A85" s="146">
        <v>41608</v>
      </c>
      <c r="B85" s="154" t="s">
        <v>152</v>
      </c>
      <c r="C85" s="154" t="s">
        <v>192</v>
      </c>
      <c r="D85" s="156">
        <v>1742162.72</v>
      </c>
      <c r="E85" s="154" t="s">
        <v>183</v>
      </c>
      <c r="F85" s="156">
        <v>1752226.49</v>
      </c>
      <c r="G85" s="156">
        <v>8133.56</v>
      </c>
      <c r="H85" s="156">
        <v>223</v>
      </c>
      <c r="I85" s="156">
        <v>-822.72</v>
      </c>
      <c r="J85" s="156">
        <v>-17597.61</v>
      </c>
    </row>
    <row r="86" spans="1:10">
      <c r="A86" s="146">
        <v>41639</v>
      </c>
      <c r="B86" s="154" t="s">
        <v>152</v>
      </c>
      <c r="C86" s="154" t="s">
        <v>192</v>
      </c>
      <c r="D86" s="156">
        <v>1768251.29</v>
      </c>
      <c r="E86" s="154" t="s">
        <v>183</v>
      </c>
      <c r="F86" s="156">
        <v>1769367.5</v>
      </c>
      <c r="G86" s="156">
        <v>13019.97</v>
      </c>
      <c r="H86" s="156">
        <v>3840.99</v>
      </c>
      <c r="I86" s="156">
        <v>-116.04</v>
      </c>
      <c r="J86" s="156">
        <v>-17861.13</v>
      </c>
    </row>
    <row r="87" spans="1:10">
      <c r="A87" s="146">
        <v>41670</v>
      </c>
      <c r="B87" s="154" t="s">
        <v>152</v>
      </c>
      <c r="C87" s="154" t="s">
        <v>192</v>
      </c>
      <c r="D87" s="156">
        <v>2268902.54</v>
      </c>
      <c r="E87" s="154" t="s">
        <v>183</v>
      </c>
      <c r="F87" s="156">
        <v>2278291.23</v>
      </c>
      <c r="G87" s="156">
        <v>12375.31</v>
      </c>
      <c r="H87" s="156">
        <v>1977.1</v>
      </c>
      <c r="I87" s="156">
        <v>-822.9</v>
      </c>
      <c r="J87" s="156">
        <v>-22918.2</v>
      </c>
    </row>
    <row r="88" spans="1:10">
      <c r="A88" s="146">
        <v>41698</v>
      </c>
      <c r="B88" s="154" t="s">
        <v>152</v>
      </c>
      <c r="C88" s="154" t="s">
        <v>192</v>
      </c>
      <c r="D88" s="156">
        <v>1543615.59</v>
      </c>
      <c r="E88" s="154" t="s">
        <v>183</v>
      </c>
      <c r="F88" s="156">
        <v>1536360.32</v>
      </c>
      <c r="G88" s="156">
        <v>21278.82</v>
      </c>
      <c r="H88" s="156">
        <v>1568.53</v>
      </c>
      <c r="I88" s="156">
        <v>0</v>
      </c>
      <c r="J88" s="156">
        <v>-15592.08</v>
      </c>
    </row>
    <row r="89" spans="1:10">
      <c r="A89" s="146">
        <v>41729</v>
      </c>
      <c r="B89" s="154" t="s">
        <v>152</v>
      </c>
      <c r="C89" s="154" t="s">
        <v>192</v>
      </c>
      <c r="D89" s="156">
        <v>1789345.77</v>
      </c>
      <c r="E89" s="154" t="s">
        <v>183</v>
      </c>
      <c r="F89" s="156">
        <v>1785710.04</v>
      </c>
      <c r="G89" s="156">
        <v>21051.599999999999</v>
      </c>
      <c r="H89" s="156">
        <v>1349.35</v>
      </c>
      <c r="I89" s="156">
        <v>-691.02</v>
      </c>
      <c r="J89" s="156">
        <v>-18074.2</v>
      </c>
    </row>
    <row r="90" spans="1:10">
      <c r="A90" s="146">
        <v>41759</v>
      </c>
      <c r="B90" s="154" t="s">
        <v>152</v>
      </c>
      <c r="C90" s="154" t="s">
        <v>192</v>
      </c>
      <c r="D90" s="156">
        <v>1856929.7</v>
      </c>
      <c r="E90" s="154" t="s">
        <v>183</v>
      </c>
      <c r="F90" s="156">
        <v>1853467.82</v>
      </c>
      <c r="G90" s="156">
        <v>17497.240000000002</v>
      </c>
      <c r="H90" s="156">
        <v>5078.42</v>
      </c>
      <c r="I90" s="156">
        <v>-356.91</v>
      </c>
      <c r="J90" s="156">
        <v>-18756.87</v>
      </c>
    </row>
    <row r="91" spans="1:10">
      <c r="A91" s="146">
        <v>41790</v>
      </c>
      <c r="B91" s="154" t="s">
        <v>152</v>
      </c>
      <c r="C91" s="154" t="s">
        <v>192</v>
      </c>
      <c r="D91" s="156">
        <v>1785210.56</v>
      </c>
      <c r="E91" s="154" t="s">
        <v>183</v>
      </c>
      <c r="F91" s="156">
        <v>1799822.3</v>
      </c>
      <c r="G91" s="156">
        <v>16722.46</v>
      </c>
      <c r="H91" s="156">
        <v>-12730.76</v>
      </c>
      <c r="I91" s="156">
        <v>-571.02</v>
      </c>
      <c r="J91" s="156">
        <v>-18032.419999999998</v>
      </c>
    </row>
    <row r="92" spans="1:10">
      <c r="A92" s="146">
        <v>41820</v>
      </c>
      <c r="B92" s="154" t="s">
        <v>152</v>
      </c>
      <c r="C92" s="154" t="s">
        <v>192</v>
      </c>
      <c r="D92" s="156">
        <v>1864824.53</v>
      </c>
      <c r="E92" s="154" t="s">
        <v>183</v>
      </c>
      <c r="F92" s="156">
        <v>1868747.29</v>
      </c>
      <c r="G92" s="156">
        <v>19582.96</v>
      </c>
      <c r="H92" s="156">
        <v>-3643.5</v>
      </c>
      <c r="I92" s="156">
        <v>-1025.6099999999999</v>
      </c>
      <c r="J92" s="156">
        <v>-18836.61</v>
      </c>
    </row>
    <row r="93" spans="1:10">
      <c r="A93" s="146">
        <v>41851</v>
      </c>
      <c r="B93" s="154" t="s">
        <v>152</v>
      </c>
      <c r="C93" s="154" t="s">
        <v>192</v>
      </c>
      <c r="D93" s="156">
        <v>1936958.66</v>
      </c>
      <c r="E93" s="154" t="s">
        <v>183</v>
      </c>
      <c r="F93" s="156">
        <v>1942672.98</v>
      </c>
      <c r="G93" s="156">
        <v>12426.9</v>
      </c>
      <c r="H93" s="156">
        <v>2950.6</v>
      </c>
      <c r="I93" s="156">
        <v>-1526.59</v>
      </c>
      <c r="J93" s="156">
        <v>-19565.23</v>
      </c>
    </row>
    <row r="94" spans="1:10">
      <c r="A94" s="146">
        <v>41882</v>
      </c>
      <c r="B94" s="154" t="s">
        <v>152</v>
      </c>
      <c r="C94" s="154" t="s">
        <v>192</v>
      </c>
      <c r="D94" s="156">
        <v>1985133.21</v>
      </c>
      <c r="E94" s="154" t="s">
        <v>183</v>
      </c>
      <c r="F94" s="156">
        <v>1992902.92</v>
      </c>
      <c r="G94" s="156">
        <v>12374.13</v>
      </c>
      <c r="H94" s="156">
        <v>193.19</v>
      </c>
      <c r="I94" s="156">
        <v>-285.19</v>
      </c>
      <c r="J94" s="156">
        <v>-20051.84</v>
      </c>
    </row>
    <row r="95" spans="1:10">
      <c r="A95" s="146">
        <v>41912</v>
      </c>
      <c r="B95" s="154" t="s">
        <v>152</v>
      </c>
      <c r="C95" s="154" t="s">
        <v>192</v>
      </c>
      <c r="D95" s="156">
        <v>1977743.03</v>
      </c>
      <c r="E95" s="154" t="s">
        <v>183</v>
      </c>
      <c r="F95" s="156">
        <v>1981723.55</v>
      </c>
      <c r="G95" s="156">
        <v>13052.05</v>
      </c>
      <c r="H95" s="156">
        <v>3464.87</v>
      </c>
      <c r="I95" s="156">
        <v>-520.24</v>
      </c>
      <c r="J95" s="156">
        <v>-19977.2</v>
      </c>
    </row>
    <row r="96" spans="1:10">
      <c r="A96" s="146">
        <v>41943</v>
      </c>
      <c r="B96" s="154" t="s">
        <v>152</v>
      </c>
      <c r="C96" s="154" t="s">
        <v>192</v>
      </c>
      <c r="D96" s="156">
        <v>2035628.94</v>
      </c>
      <c r="E96" s="154" t="s">
        <v>183</v>
      </c>
      <c r="F96" s="156">
        <v>2026428.29</v>
      </c>
      <c r="G96" s="156">
        <v>27777.599999999999</v>
      </c>
      <c r="H96" s="156">
        <v>2737.6</v>
      </c>
      <c r="I96" s="156">
        <v>-752.63</v>
      </c>
      <c r="J96" s="156">
        <v>-20561.919999999998</v>
      </c>
    </row>
    <row r="97" spans="1:10">
      <c r="A97" s="146">
        <v>41973</v>
      </c>
      <c r="B97" s="154" t="s">
        <v>152</v>
      </c>
      <c r="C97" s="154" t="s">
        <v>192</v>
      </c>
      <c r="D97" s="156">
        <v>1931323.59</v>
      </c>
      <c r="E97" s="154" t="s">
        <v>183</v>
      </c>
      <c r="F97" s="156">
        <v>1931433.02</v>
      </c>
      <c r="G97" s="156">
        <v>15533.52</v>
      </c>
      <c r="H97" s="156">
        <v>3865.37</v>
      </c>
      <c r="I97" s="156">
        <v>0</v>
      </c>
      <c r="J97" s="156">
        <v>-19508.32</v>
      </c>
    </row>
    <row r="98" spans="1:10">
      <c r="A98" s="146">
        <v>42004</v>
      </c>
      <c r="B98" s="154" t="s">
        <v>152</v>
      </c>
      <c r="C98" s="154" t="s">
        <v>192</v>
      </c>
      <c r="D98" s="156">
        <v>2127737.94</v>
      </c>
      <c r="E98" s="154" t="s">
        <v>183</v>
      </c>
      <c r="F98" s="156">
        <v>2121355.79</v>
      </c>
      <c r="G98" s="156">
        <v>24717.46</v>
      </c>
      <c r="H98" s="156">
        <v>3592.16</v>
      </c>
      <c r="I98" s="156">
        <v>-435.17</v>
      </c>
      <c r="J98" s="156">
        <v>-21492.3</v>
      </c>
    </row>
    <row r="99" spans="1:10">
      <c r="A99" s="146">
        <v>42035</v>
      </c>
      <c r="B99" s="154" t="s">
        <v>152</v>
      </c>
      <c r="C99" s="154" t="s">
        <v>192</v>
      </c>
      <c r="D99" s="156">
        <v>2661952.94</v>
      </c>
      <c r="E99" s="154" t="s">
        <v>183</v>
      </c>
      <c r="F99" s="156">
        <v>2588021.63</v>
      </c>
      <c r="G99" s="156">
        <v>43761.87</v>
      </c>
      <c r="H99" s="156">
        <v>58860.39</v>
      </c>
      <c r="I99" s="156">
        <v>-1802.54</v>
      </c>
      <c r="J99" s="156">
        <v>-26888.41</v>
      </c>
    </row>
    <row r="100" spans="1:10">
      <c r="A100" s="146">
        <v>42063</v>
      </c>
      <c r="B100" s="154" t="s">
        <v>152</v>
      </c>
      <c r="C100" s="154" t="s">
        <v>192</v>
      </c>
      <c r="D100" s="156">
        <v>1813542.13</v>
      </c>
      <c r="E100" s="154" t="s">
        <v>183</v>
      </c>
      <c r="F100" s="156">
        <v>1824347.05</v>
      </c>
      <c r="G100" s="156">
        <v>32335.98</v>
      </c>
      <c r="H100" s="156">
        <v>-24203.53</v>
      </c>
      <c r="I100" s="156">
        <v>-618.76</v>
      </c>
      <c r="J100" s="156">
        <v>-18318.61</v>
      </c>
    </row>
    <row r="101" spans="1:10">
      <c r="A101" s="146">
        <v>42094</v>
      </c>
      <c r="B101" s="154" t="s">
        <v>152</v>
      </c>
      <c r="C101" s="154" t="s">
        <v>192</v>
      </c>
      <c r="D101" s="156">
        <v>1833588.87</v>
      </c>
      <c r="E101" s="154" t="s">
        <v>183</v>
      </c>
      <c r="F101" s="156">
        <v>1833096.42</v>
      </c>
      <c r="G101" s="156">
        <v>23440.9</v>
      </c>
      <c r="H101" s="156">
        <v>-3936.91</v>
      </c>
      <c r="I101" s="156">
        <v>-490.44</v>
      </c>
      <c r="J101" s="156">
        <v>-18521.099999999999</v>
      </c>
    </row>
    <row r="102" spans="1:10">
      <c r="A102" s="146">
        <v>42124</v>
      </c>
      <c r="B102" s="154" t="s">
        <v>152</v>
      </c>
      <c r="C102" s="154" t="s">
        <v>192</v>
      </c>
      <c r="D102" s="156">
        <v>1913093.42</v>
      </c>
      <c r="E102" s="154" t="s">
        <v>183</v>
      </c>
      <c r="F102" s="156">
        <v>1907958</v>
      </c>
      <c r="G102" s="156">
        <v>14565.86</v>
      </c>
      <c r="H102" s="156">
        <v>11132.89</v>
      </c>
      <c r="I102" s="156">
        <v>-1239.1500000000001</v>
      </c>
      <c r="J102" s="156">
        <v>-19324.18</v>
      </c>
    </row>
    <row r="103" spans="1:10">
      <c r="A103" s="146">
        <v>42155</v>
      </c>
      <c r="B103" s="154" t="s">
        <v>152</v>
      </c>
      <c r="C103" s="154" t="s">
        <v>192</v>
      </c>
      <c r="D103" s="156">
        <v>1949739.59</v>
      </c>
      <c r="E103" s="154" t="s">
        <v>183</v>
      </c>
      <c r="F103" s="156">
        <v>1953941.88</v>
      </c>
      <c r="G103" s="156">
        <v>15590.4</v>
      </c>
      <c r="H103" s="156">
        <v>188.38</v>
      </c>
      <c r="I103" s="156">
        <v>-286.73</v>
      </c>
      <c r="J103" s="156">
        <v>-19694.34</v>
      </c>
    </row>
    <row r="104" spans="1:10">
      <c r="A104" s="146">
        <v>42185</v>
      </c>
      <c r="B104" s="154" t="s">
        <v>152</v>
      </c>
      <c r="C104" s="154" t="s">
        <v>192</v>
      </c>
      <c r="D104" s="156">
        <v>1928081.06</v>
      </c>
      <c r="E104" s="154" t="s">
        <v>183</v>
      </c>
      <c r="F104" s="156">
        <v>1908738.5</v>
      </c>
      <c r="G104" s="156">
        <v>24901.02</v>
      </c>
      <c r="H104" s="156">
        <v>14239.45</v>
      </c>
      <c r="I104" s="156">
        <v>-322.33999999999997</v>
      </c>
      <c r="J104" s="156">
        <v>-19475.57</v>
      </c>
    </row>
    <row r="105" spans="1:10">
      <c r="A105" s="146">
        <v>42216</v>
      </c>
      <c r="B105" s="154" t="s">
        <v>152</v>
      </c>
      <c r="C105" s="154" t="s">
        <v>192</v>
      </c>
      <c r="D105" s="156">
        <v>2000712.43</v>
      </c>
      <c r="E105" s="154" t="s">
        <v>183</v>
      </c>
      <c r="F105" s="156">
        <v>2008459.42</v>
      </c>
      <c r="G105" s="156">
        <v>14364.03</v>
      </c>
      <c r="H105" s="156">
        <v>-488.03</v>
      </c>
      <c r="I105" s="156">
        <v>-1413.78</v>
      </c>
      <c r="J105" s="156">
        <v>-20209.21</v>
      </c>
    </row>
    <row r="106" spans="1:10">
      <c r="A106" s="146">
        <v>42247</v>
      </c>
      <c r="B106" s="154" t="s">
        <v>152</v>
      </c>
      <c r="C106" s="154" t="s">
        <v>192</v>
      </c>
      <c r="D106" s="156">
        <v>1993116.25</v>
      </c>
      <c r="E106" s="154" t="s">
        <v>183</v>
      </c>
      <c r="F106" s="156">
        <v>1990337.02</v>
      </c>
      <c r="G106" s="156">
        <v>15003.26</v>
      </c>
      <c r="H106" s="156">
        <v>8109.6</v>
      </c>
      <c r="I106" s="156">
        <v>-201.14</v>
      </c>
      <c r="J106" s="156">
        <v>-20132.490000000002</v>
      </c>
    </row>
    <row r="107" spans="1:10">
      <c r="A107" s="146">
        <v>42277</v>
      </c>
      <c r="B107" s="154" t="s">
        <v>152</v>
      </c>
      <c r="C107" s="154" t="s">
        <v>192</v>
      </c>
      <c r="D107" s="156">
        <v>1969676.97</v>
      </c>
      <c r="E107" s="154" t="s">
        <v>183</v>
      </c>
      <c r="F107" s="156">
        <v>1958695.76</v>
      </c>
      <c r="G107" s="156">
        <v>21717.8</v>
      </c>
      <c r="H107" s="156">
        <v>9479.9599999999991</v>
      </c>
      <c r="I107" s="156">
        <v>-320.83</v>
      </c>
      <c r="J107" s="156">
        <v>-19895.72</v>
      </c>
    </row>
    <row r="108" spans="1:10">
      <c r="A108" s="146">
        <v>42308</v>
      </c>
      <c r="B108" s="154" t="s">
        <v>152</v>
      </c>
      <c r="C108" s="154" t="s">
        <v>192</v>
      </c>
      <c r="D108" s="156">
        <v>1872454.18</v>
      </c>
      <c r="E108" s="154" t="s">
        <v>183</v>
      </c>
      <c r="F108" s="156">
        <v>1829659.14</v>
      </c>
      <c r="G108" s="156">
        <v>54132.05</v>
      </c>
      <c r="H108" s="156">
        <v>7941.39</v>
      </c>
      <c r="I108" s="156">
        <v>-364.72</v>
      </c>
      <c r="J108" s="156">
        <v>-18913.68</v>
      </c>
    </row>
    <row r="109" spans="1:10">
      <c r="A109" s="146">
        <v>42338</v>
      </c>
      <c r="B109" s="154" t="s">
        <v>152</v>
      </c>
      <c r="C109" s="154" t="s">
        <v>192</v>
      </c>
      <c r="D109" s="156">
        <v>1801466.34</v>
      </c>
      <c r="E109" s="154" t="s">
        <v>183</v>
      </c>
      <c r="F109" s="156">
        <v>1802341.92</v>
      </c>
      <c r="G109" s="156">
        <v>22668.94</v>
      </c>
      <c r="H109" s="156">
        <v>-5188.66</v>
      </c>
      <c r="I109" s="156">
        <v>-159.22999999999999</v>
      </c>
      <c r="J109" s="156">
        <v>-18196.63</v>
      </c>
    </row>
    <row r="110" spans="1:10">
      <c r="A110" s="146">
        <v>42369</v>
      </c>
      <c r="B110" s="154" t="s">
        <v>152</v>
      </c>
      <c r="C110" s="154" t="s">
        <v>192</v>
      </c>
      <c r="D110" s="156">
        <v>1985101.3</v>
      </c>
      <c r="E110" s="154" t="s">
        <v>183</v>
      </c>
      <c r="F110" s="156">
        <v>1954382.29</v>
      </c>
      <c r="G110" s="156">
        <v>51534.16</v>
      </c>
      <c r="H110" s="156">
        <v>-763.62</v>
      </c>
      <c r="I110" s="156">
        <v>0</v>
      </c>
      <c r="J110" s="156">
        <v>-20051.53</v>
      </c>
    </row>
    <row r="111" spans="1:10">
      <c r="A111" s="146">
        <v>42400</v>
      </c>
      <c r="B111" s="154" t="s">
        <v>152</v>
      </c>
      <c r="C111" s="154" t="s">
        <v>192</v>
      </c>
      <c r="D111" s="156">
        <v>2479368.62</v>
      </c>
      <c r="E111" s="154" t="s">
        <v>183</v>
      </c>
      <c r="F111" s="156">
        <v>2486779.73</v>
      </c>
      <c r="G111" s="156">
        <v>22045.33</v>
      </c>
      <c r="H111" s="156">
        <v>-1939.3</v>
      </c>
      <c r="I111" s="156">
        <v>-2473.0100000000002</v>
      </c>
      <c r="J111" s="156">
        <v>-25044.13</v>
      </c>
    </row>
    <row r="112" spans="1:10">
      <c r="A112" s="146">
        <v>42429</v>
      </c>
      <c r="B112" s="154" t="s">
        <v>152</v>
      </c>
      <c r="C112" s="154" t="s">
        <v>192</v>
      </c>
      <c r="D112" s="156">
        <v>1750397.02</v>
      </c>
      <c r="E112" s="154" t="s">
        <v>183</v>
      </c>
      <c r="F112" s="156">
        <v>1748223.47</v>
      </c>
      <c r="G112" s="156">
        <v>16055.99</v>
      </c>
      <c r="H112" s="156">
        <v>4197.03</v>
      </c>
      <c r="I112" s="156">
        <v>-398.7</v>
      </c>
      <c r="J112" s="156">
        <v>-17680.77</v>
      </c>
    </row>
    <row r="113" spans="1:10">
      <c r="A113" s="146">
        <v>42460</v>
      </c>
      <c r="B113" s="154" t="s">
        <v>152</v>
      </c>
      <c r="C113" s="154" t="s">
        <v>192</v>
      </c>
      <c r="D113" s="156">
        <v>1854565.43</v>
      </c>
      <c r="E113" s="154" t="s">
        <v>183</v>
      </c>
      <c r="F113" s="156">
        <v>1898164.37</v>
      </c>
      <c r="G113" s="156">
        <v>-25154.18</v>
      </c>
      <c r="H113" s="156">
        <v>424.25</v>
      </c>
      <c r="I113" s="156">
        <v>-136.03</v>
      </c>
      <c r="J113" s="156">
        <v>-18732.98</v>
      </c>
    </row>
    <row r="114" spans="1:10">
      <c r="A114" s="146">
        <v>42490</v>
      </c>
      <c r="B114" s="154" t="s">
        <v>152</v>
      </c>
      <c r="C114" s="154" t="s">
        <v>192</v>
      </c>
      <c r="D114" s="156">
        <v>2054169.96</v>
      </c>
      <c r="E114" s="154" t="s">
        <v>183</v>
      </c>
      <c r="F114" s="156">
        <v>2057215.26</v>
      </c>
      <c r="G114" s="156">
        <v>18086.46</v>
      </c>
      <c r="H114" s="156">
        <v>-252.84</v>
      </c>
      <c r="I114" s="156">
        <v>-129.72</v>
      </c>
      <c r="J114" s="156">
        <v>-20749.2</v>
      </c>
    </row>
    <row r="115" spans="1:10">
      <c r="A115" s="146">
        <v>42521</v>
      </c>
      <c r="B115" s="154" t="s">
        <v>152</v>
      </c>
      <c r="C115" s="154" t="s">
        <v>192</v>
      </c>
      <c r="D115" s="156">
        <v>41511.730000000003</v>
      </c>
      <c r="E115" s="154" t="s">
        <v>183</v>
      </c>
      <c r="F115" s="156">
        <v>31857.11</v>
      </c>
      <c r="G115" s="156">
        <v>7053.08</v>
      </c>
      <c r="H115" s="156">
        <v>3388.41</v>
      </c>
      <c r="I115" s="156">
        <v>-367.56</v>
      </c>
      <c r="J115" s="156">
        <v>-419.31</v>
      </c>
    </row>
    <row r="116" spans="1:10">
      <c r="A116" s="146">
        <v>42551</v>
      </c>
      <c r="B116" s="154" t="s">
        <v>152</v>
      </c>
      <c r="C116" s="154" t="s">
        <v>192</v>
      </c>
      <c r="D116" s="156">
        <v>21704.22</v>
      </c>
      <c r="E116" s="154" t="s">
        <v>183</v>
      </c>
      <c r="F116" s="156">
        <v>14545.82</v>
      </c>
      <c r="G116" s="156">
        <v>5043.9399999999996</v>
      </c>
      <c r="H116" s="156">
        <v>2551.84</v>
      </c>
      <c r="I116" s="156">
        <v>-218.15</v>
      </c>
      <c r="J116" s="156">
        <v>-219.23</v>
      </c>
    </row>
    <row r="117" spans="1:10">
      <c r="A117" s="146">
        <v>42582</v>
      </c>
      <c r="B117" s="154" t="s">
        <v>152</v>
      </c>
      <c r="C117" s="154" t="s">
        <v>192</v>
      </c>
      <c r="D117" s="156">
        <v>25293.96</v>
      </c>
      <c r="E117" s="154" t="s">
        <v>183</v>
      </c>
      <c r="F117" s="156">
        <v>15432.1</v>
      </c>
      <c r="G117" s="156">
        <v>5887.63</v>
      </c>
      <c r="H117" s="156">
        <v>4476.8500000000004</v>
      </c>
      <c r="I117" s="156">
        <v>-247.12</v>
      </c>
      <c r="J117" s="156">
        <v>-255.5</v>
      </c>
    </row>
    <row r="118" spans="1:10">
      <c r="A118" s="146">
        <v>42613</v>
      </c>
      <c r="B118" s="154" t="s">
        <v>152</v>
      </c>
      <c r="C118" s="154" t="s">
        <v>192</v>
      </c>
      <c r="D118" s="156">
        <v>12909.46</v>
      </c>
      <c r="E118" s="154" t="s">
        <v>183</v>
      </c>
      <c r="F118" s="156">
        <v>2274.23</v>
      </c>
      <c r="G118" s="156">
        <v>8013.7</v>
      </c>
      <c r="H118" s="156">
        <v>3190.69</v>
      </c>
      <c r="I118" s="156">
        <v>-438.77</v>
      </c>
      <c r="J118" s="156">
        <v>-130.38999999999999</v>
      </c>
    </row>
    <row r="119" spans="1:10">
      <c r="A119" s="146">
        <v>42643</v>
      </c>
      <c r="B119" s="154" t="s">
        <v>152</v>
      </c>
      <c r="C119" s="154" t="s">
        <v>192</v>
      </c>
      <c r="D119" s="156">
        <v>2330.65</v>
      </c>
      <c r="E119" s="154" t="s">
        <v>183</v>
      </c>
      <c r="F119" s="156">
        <v>-173.57</v>
      </c>
      <c r="G119" s="156">
        <v>5702.06</v>
      </c>
      <c r="H119" s="156">
        <v>-2953.07</v>
      </c>
      <c r="I119" s="156">
        <v>-221.23</v>
      </c>
      <c r="J119" s="156">
        <v>-23.54</v>
      </c>
    </row>
    <row r="120" spans="1:10">
      <c r="A120" s="146">
        <v>42674</v>
      </c>
      <c r="B120" s="154" t="s">
        <v>152</v>
      </c>
      <c r="C120" s="154" t="s">
        <v>192</v>
      </c>
      <c r="D120" s="156">
        <v>22935.52</v>
      </c>
      <c r="E120" s="154" t="s">
        <v>183</v>
      </c>
      <c r="F120" s="156">
        <v>-3262.23</v>
      </c>
      <c r="G120" s="156">
        <v>4700.1899999999996</v>
      </c>
      <c r="H120" s="156">
        <v>22410.77</v>
      </c>
      <c r="I120" s="156">
        <v>-681.54</v>
      </c>
      <c r="J120" s="156">
        <v>-231.67</v>
      </c>
    </row>
    <row r="121" spans="1:10">
      <c r="A121" s="146">
        <v>42704</v>
      </c>
      <c r="B121" s="154" t="s">
        <v>152</v>
      </c>
      <c r="C121" s="154" t="s">
        <v>192</v>
      </c>
      <c r="D121" s="156">
        <v>21413.17</v>
      </c>
      <c r="E121" s="154" t="s">
        <v>183</v>
      </c>
      <c r="F121" s="156">
        <v>8159.98</v>
      </c>
      <c r="G121" s="156">
        <v>9568.2099999999991</v>
      </c>
      <c r="H121" s="156">
        <v>6575.37</v>
      </c>
      <c r="I121" s="156">
        <v>-2674.09</v>
      </c>
      <c r="J121" s="156">
        <v>-216.3</v>
      </c>
    </row>
    <row r="122" spans="1:10">
      <c r="A122" s="146">
        <v>42735</v>
      </c>
      <c r="B122" s="154" t="s">
        <v>152</v>
      </c>
      <c r="C122" s="154" t="s">
        <v>192</v>
      </c>
      <c r="D122" s="156">
        <v>12226.98</v>
      </c>
      <c r="E122" s="154" t="s">
        <v>183</v>
      </c>
      <c r="F122" s="156">
        <v>405.34</v>
      </c>
      <c r="G122" s="156">
        <v>4023.5</v>
      </c>
      <c r="H122" s="156">
        <v>8075.96</v>
      </c>
      <c r="I122" s="156">
        <v>-154.31</v>
      </c>
      <c r="J122" s="156">
        <v>-123.51</v>
      </c>
    </row>
    <row r="123" spans="1:10">
      <c r="A123" s="146">
        <v>42766</v>
      </c>
      <c r="B123" s="154" t="s">
        <v>152</v>
      </c>
      <c r="C123" s="154" t="s">
        <v>192</v>
      </c>
      <c r="D123" s="156">
        <v>15359.9</v>
      </c>
      <c r="E123" s="154" t="s">
        <v>183</v>
      </c>
      <c r="F123" s="156">
        <v>7902.92</v>
      </c>
      <c r="G123" s="156">
        <v>6335.63</v>
      </c>
      <c r="H123" s="156">
        <v>2468.06</v>
      </c>
      <c r="I123" s="156">
        <v>-1191.56</v>
      </c>
      <c r="J123" s="156">
        <v>-155.15</v>
      </c>
    </row>
    <row r="124" spans="1:10">
      <c r="A124" s="146">
        <v>42794</v>
      </c>
      <c r="B124" s="154" t="s">
        <v>152</v>
      </c>
      <c r="C124" s="154" t="s">
        <v>192</v>
      </c>
      <c r="D124" s="156">
        <v>14047.98</v>
      </c>
      <c r="E124" s="154" t="s">
        <v>183</v>
      </c>
      <c r="F124" s="156">
        <v>14391.85</v>
      </c>
      <c r="G124" s="156">
        <v>7274.49</v>
      </c>
      <c r="H124" s="156">
        <v>-77.88</v>
      </c>
      <c r="I124" s="156">
        <v>-7398.58</v>
      </c>
      <c r="J124" s="156">
        <v>-141.9</v>
      </c>
    </row>
    <row r="125" spans="1:10">
      <c r="A125" s="146">
        <v>42825</v>
      </c>
      <c r="B125" s="154" t="s">
        <v>152</v>
      </c>
      <c r="C125" s="154" t="s">
        <v>192</v>
      </c>
      <c r="D125" s="156">
        <v>6667.31</v>
      </c>
      <c r="E125" s="154" t="s">
        <v>183</v>
      </c>
      <c r="F125" s="156">
        <v>1400.77</v>
      </c>
      <c r="G125" s="156">
        <v>5978.68</v>
      </c>
      <c r="H125" s="156">
        <v>-206.66</v>
      </c>
      <c r="I125" s="156">
        <v>-438.13</v>
      </c>
      <c r="J125" s="156">
        <v>-67.349999999999994</v>
      </c>
    </row>
    <row r="126" spans="1:10">
      <c r="A126" s="146">
        <v>42855</v>
      </c>
      <c r="B126" s="154" t="s">
        <v>152</v>
      </c>
      <c r="C126" s="154" t="s">
        <v>192</v>
      </c>
      <c r="D126" s="156">
        <v>3916.74</v>
      </c>
      <c r="E126" s="154" t="s">
        <v>183</v>
      </c>
      <c r="F126" s="156">
        <v>386.6</v>
      </c>
      <c r="G126" s="156">
        <v>3645.73</v>
      </c>
      <c r="H126" s="156">
        <v>15.58</v>
      </c>
      <c r="I126" s="156">
        <v>-91.61</v>
      </c>
      <c r="J126" s="156">
        <v>-39.56</v>
      </c>
    </row>
    <row r="127" spans="1:10">
      <c r="A127" s="146">
        <v>42886</v>
      </c>
      <c r="B127" s="154" t="s">
        <v>152</v>
      </c>
      <c r="C127" s="154" t="s">
        <v>192</v>
      </c>
      <c r="D127" s="156">
        <v>1743414.92</v>
      </c>
      <c r="E127" s="154" t="s">
        <v>183</v>
      </c>
      <c r="F127" s="156">
        <v>1751750.43</v>
      </c>
      <c r="G127" s="156">
        <v>9191.09</v>
      </c>
      <c r="H127" s="156">
        <v>663.77</v>
      </c>
      <c r="I127" s="156">
        <v>-580.12</v>
      </c>
      <c r="J127" s="156">
        <v>-17610.25</v>
      </c>
    </row>
    <row r="128" spans="1:10">
      <c r="A128" s="146">
        <v>42916</v>
      </c>
      <c r="B128" s="154" t="s">
        <v>152</v>
      </c>
      <c r="C128" s="154" t="s">
        <v>192</v>
      </c>
      <c r="D128" s="156">
        <v>1913902.64</v>
      </c>
      <c r="E128" s="154" t="s">
        <v>183</v>
      </c>
      <c r="F128" s="156">
        <v>1937205.38</v>
      </c>
      <c r="G128" s="156">
        <v>7089.74</v>
      </c>
      <c r="H128" s="156">
        <v>-10966.49</v>
      </c>
      <c r="I128" s="156">
        <v>-93.64</v>
      </c>
      <c r="J128" s="156">
        <v>19332.349999999999</v>
      </c>
    </row>
    <row r="129" spans="1:10">
      <c r="A129" s="146">
        <v>42947</v>
      </c>
      <c r="B129" s="154" t="s">
        <v>152</v>
      </c>
      <c r="C129" s="154" t="s">
        <v>192</v>
      </c>
      <c r="D129" s="156">
        <v>1924702.16</v>
      </c>
      <c r="E129" s="154" t="s">
        <v>183</v>
      </c>
      <c r="F129" s="156">
        <v>1928987.4</v>
      </c>
      <c r="G129" s="156">
        <v>10050.31</v>
      </c>
      <c r="H129" s="156">
        <v>5305.52</v>
      </c>
      <c r="I129" s="156">
        <v>-199.64</v>
      </c>
      <c r="J129" s="156">
        <v>19441.43</v>
      </c>
    </row>
    <row r="130" spans="1:10">
      <c r="A130" s="146">
        <v>42978</v>
      </c>
      <c r="B130" s="154" t="s">
        <v>152</v>
      </c>
      <c r="C130" s="154" t="s">
        <v>192</v>
      </c>
      <c r="D130" s="156">
        <v>2033386.08</v>
      </c>
      <c r="E130" s="154" t="s">
        <v>183</v>
      </c>
      <c r="F130" s="156">
        <v>2032761.78</v>
      </c>
      <c r="G130" s="156">
        <v>19399.509999999998</v>
      </c>
      <c r="H130" s="156">
        <v>2143.15</v>
      </c>
      <c r="I130" s="156">
        <v>-379.11</v>
      </c>
      <c r="J130" s="156">
        <v>20539.25</v>
      </c>
    </row>
    <row r="131" spans="1:10">
      <c r="A131" s="146">
        <v>43008</v>
      </c>
      <c r="B131" s="154" t="s">
        <v>152</v>
      </c>
      <c r="C131" s="154" t="s">
        <v>192</v>
      </c>
      <c r="D131" s="156">
        <v>1868201.59</v>
      </c>
      <c r="E131" s="154" t="s">
        <v>183</v>
      </c>
      <c r="F131" s="156">
        <v>1868491.49</v>
      </c>
      <c r="G131" s="156">
        <v>18654.79</v>
      </c>
      <c r="H131" s="156">
        <v>336.49</v>
      </c>
      <c r="I131" s="156">
        <v>-410.46</v>
      </c>
      <c r="J131" s="156">
        <v>18870.72</v>
      </c>
    </row>
    <row r="132" spans="1:10">
      <c r="A132" s="146">
        <v>43039</v>
      </c>
      <c r="B132" s="154" t="s">
        <v>152</v>
      </c>
      <c r="C132" s="154" t="s">
        <v>192</v>
      </c>
      <c r="D132" s="156">
        <v>1853482.73</v>
      </c>
      <c r="E132" s="154" t="s">
        <v>183</v>
      </c>
      <c r="F132" s="156">
        <v>1865894.16</v>
      </c>
      <c r="G132" s="156">
        <v>6771.03</v>
      </c>
      <c r="H132" s="156">
        <v>-460.42</v>
      </c>
      <c r="I132" s="156">
        <v>0</v>
      </c>
      <c r="J132" s="156">
        <v>18722.04</v>
      </c>
    </row>
    <row r="133" spans="1:10">
      <c r="A133" s="146">
        <v>43069</v>
      </c>
      <c r="B133" s="154" t="s">
        <v>152</v>
      </c>
      <c r="C133" s="154" t="s">
        <v>192</v>
      </c>
      <c r="D133" s="156">
        <v>1817114.97</v>
      </c>
      <c r="E133" s="154" t="s">
        <v>183</v>
      </c>
      <c r="F133" s="156">
        <v>1825856.99</v>
      </c>
      <c r="G133" s="156">
        <v>52169.83</v>
      </c>
      <c r="H133" s="156">
        <v>-42557.16</v>
      </c>
      <c r="I133" s="156">
        <v>0</v>
      </c>
      <c r="J133" s="156">
        <v>18354.689999999999</v>
      </c>
    </row>
    <row r="134" spans="1:10">
      <c r="A134" s="146">
        <v>43100</v>
      </c>
      <c r="B134" s="154" t="s">
        <v>152</v>
      </c>
      <c r="C134" s="154" t="s">
        <v>192</v>
      </c>
      <c r="D134" s="156">
        <v>2047496.42</v>
      </c>
      <c r="E134" s="154" t="s">
        <v>183</v>
      </c>
      <c r="F134" s="156">
        <v>2006558.86</v>
      </c>
      <c r="G134" s="156">
        <v>59688.01</v>
      </c>
      <c r="H134" s="156">
        <v>1972</v>
      </c>
      <c r="I134" s="156">
        <v>-40.67</v>
      </c>
      <c r="J134" s="156">
        <v>20681.78</v>
      </c>
    </row>
    <row r="135" spans="1:10">
      <c r="A135" s="146">
        <v>43131</v>
      </c>
      <c r="B135" s="154" t="s">
        <v>152</v>
      </c>
      <c r="C135" s="154" t="s">
        <v>192</v>
      </c>
      <c r="D135" s="156">
        <v>2449791.39</v>
      </c>
      <c r="E135" s="154" t="s">
        <v>183</v>
      </c>
      <c r="F135" s="156">
        <v>2418213.4</v>
      </c>
      <c r="G135" s="156">
        <v>55685.35</v>
      </c>
      <c r="H135" s="156">
        <v>901.36</v>
      </c>
      <c r="I135" s="156">
        <v>-263.35000000000002</v>
      </c>
      <c r="J135" s="156">
        <v>24745.37</v>
      </c>
    </row>
    <row r="136" spans="1:10">
      <c r="A136" s="146">
        <v>43159</v>
      </c>
      <c r="B136" s="154" t="s">
        <v>152</v>
      </c>
      <c r="C136" s="154" t="s">
        <v>192</v>
      </c>
      <c r="D136" s="156">
        <v>1896699.02</v>
      </c>
      <c r="E136" s="154" t="s">
        <v>183</v>
      </c>
      <c r="F136" s="156">
        <v>1906733.72</v>
      </c>
      <c r="G136" s="156">
        <v>19218.77</v>
      </c>
      <c r="H136" s="156">
        <v>-9991.48</v>
      </c>
      <c r="I136" s="156">
        <v>-103.41</v>
      </c>
      <c r="J136" s="156">
        <v>19158.580000000002</v>
      </c>
    </row>
    <row r="137" spans="1:10">
      <c r="A137" s="146">
        <v>43190</v>
      </c>
      <c r="B137" s="154" t="s">
        <v>152</v>
      </c>
      <c r="C137" s="154" t="s">
        <v>192</v>
      </c>
      <c r="D137" s="156">
        <v>1757353.08</v>
      </c>
      <c r="E137" s="154" t="s">
        <v>183</v>
      </c>
      <c r="F137" s="156">
        <v>1709515.57</v>
      </c>
      <c r="G137" s="156">
        <v>60856.35</v>
      </c>
      <c r="H137" s="156">
        <v>4809.6000000000004</v>
      </c>
      <c r="I137" s="156">
        <v>-77.400000000000006</v>
      </c>
      <c r="J137" s="156">
        <v>17751.04</v>
      </c>
    </row>
    <row r="138" spans="1:10">
      <c r="A138" s="146">
        <v>43220</v>
      </c>
      <c r="B138" s="154" t="s">
        <v>152</v>
      </c>
      <c r="C138" s="154" t="s">
        <v>192</v>
      </c>
      <c r="D138" s="156">
        <v>2243207.1800000002</v>
      </c>
      <c r="E138" s="154" t="s">
        <v>183</v>
      </c>
      <c r="F138" s="156">
        <v>2243187.4900000002</v>
      </c>
      <c r="G138" s="156">
        <v>20947.89</v>
      </c>
      <c r="H138" s="156">
        <v>1730.46</v>
      </c>
      <c r="I138" s="156">
        <v>0</v>
      </c>
      <c r="J138" s="156">
        <v>22658.66</v>
      </c>
    </row>
    <row r="139" spans="1:10">
      <c r="A139" s="146">
        <v>43251</v>
      </c>
      <c r="B139" s="154" t="s">
        <v>152</v>
      </c>
      <c r="C139" s="154" t="s">
        <v>192</v>
      </c>
      <c r="D139" s="156">
        <v>1937773.73</v>
      </c>
      <c r="E139" s="154" t="s">
        <v>183</v>
      </c>
      <c r="F139" s="156">
        <v>1942837.98</v>
      </c>
      <c r="G139" s="156">
        <v>15360.73</v>
      </c>
      <c r="H139" s="156">
        <v>-824.51</v>
      </c>
      <c r="I139" s="156">
        <v>-27</v>
      </c>
      <c r="J139" s="156">
        <v>19573.47</v>
      </c>
    </row>
    <row r="140" spans="1:10">
      <c r="A140" s="146">
        <v>43281</v>
      </c>
      <c r="B140" s="154" t="s">
        <v>152</v>
      </c>
      <c r="C140" s="154" t="s">
        <v>192</v>
      </c>
      <c r="D140" s="156">
        <v>2054183.3</v>
      </c>
      <c r="E140" s="154" t="s">
        <v>183</v>
      </c>
      <c r="F140" s="156">
        <v>2058224.52</v>
      </c>
      <c r="G140" s="156">
        <v>13670.35</v>
      </c>
      <c r="H140" s="156">
        <v>3073.31</v>
      </c>
      <c r="I140" s="156">
        <v>-35.56</v>
      </c>
      <c r="J140" s="156">
        <v>20749.32</v>
      </c>
    </row>
    <row r="141" spans="1:10">
      <c r="A141" s="146">
        <v>43312</v>
      </c>
      <c r="B141" s="154" t="s">
        <v>152</v>
      </c>
      <c r="C141" s="154" t="s">
        <v>192</v>
      </c>
      <c r="D141" s="156">
        <v>2225417.33</v>
      </c>
      <c r="E141" s="154" t="s">
        <v>183</v>
      </c>
      <c r="F141" s="156">
        <v>2212749.08</v>
      </c>
      <c r="G141" s="156">
        <v>36579.97</v>
      </c>
      <c r="H141" s="156">
        <v>-1339.97</v>
      </c>
      <c r="I141" s="156">
        <v>-92.79</v>
      </c>
      <c r="J141" s="156">
        <v>22478.959999999999</v>
      </c>
    </row>
    <row r="142" spans="1:10">
      <c r="A142" s="146">
        <v>43343</v>
      </c>
      <c r="B142" s="154" t="s">
        <v>152</v>
      </c>
      <c r="C142" s="154" t="s">
        <v>192</v>
      </c>
      <c r="D142" s="156">
        <v>2240863.0099999998</v>
      </c>
      <c r="E142" s="154" t="s">
        <v>183</v>
      </c>
      <c r="F142" s="156">
        <v>2232100.04</v>
      </c>
      <c r="G142" s="156">
        <v>28097.72</v>
      </c>
      <c r="H142" s="156">
        <v>3524.89</v>
      </c>
      <c r="I142" s="156">
        <v>-224.67</v>
      </c>
      <c r="J142" s="156">
        <v>22634.97</v>
      </c>
    </row>
    <row r="143" spans="1:10">
      <c r="A143" s="146">
        <v>43373</v>
      </c>
      <c r="B143" s="154" t="s">
        <v>152</v>
      </c>
      <c r="C143" s="154" t="s">
        <v>192</v>
      </c>
      <c r="D143" s="156">
        <v>2104147.46</v>
      </c>
      <c r="E143" s="154" t="s">
        <v>183</v>
      </c>
      <c r="F143" s="156">
        <v>2101898.33</v>
      </c>
      <c r="G143" s="156">
        <v>22640.48</v>
      </c>
      <c r="H143" s="156">
        <v>910.26</v>
      </c>
      <c r="I143" s="156">
        <v>-47.6</v>
      </c>
      <c r="J143" s="156">
        <v>21254.01</v>
      </c>
    </row>
    <row r="144" spans="1:10">
      <c r="A144" s="146">
        <v>43404</v>
      </c>
      <c r="B144" s="154" t="s">
        <v>152</v>
      </c>
      <c r="C144" s="154" t="s">
        <v>192</v>
      </c>
      <c r="D144" s="156">
        <v>2061409.36</v>
      </c>
      <c r="E144" s="154" t="s">
        <v>183</v>
      </c>
      <c r="F144" s="156">
        <v>1846244.51</v>
      </c>
      <c r="G144" s="156">
        <v>235496.85</v>
      </c>
      <c r="H144" s="156">
        <v>531.87</v>
      </c>
      <c r="I144" s="156">
        <v>-41.55</v>
      </c>
      <c r="J144" s="156">
        <v>20822.32</v>
      </c>
    </row>
    <row r="145" spans="1:10">
      <c r="A145" s="146">
        <v>43434</v>
      </c>
      <c r="B145" s="154" t="s">
        <v>152</v>
      </c>
      <c r="C145" s="154" t="s">
        <v>192</v>
      </c>
      <c r="D145" s="156">
        <v>2292399.5</v>
      </c>
      <c r="E145" s="154" t="s">
        <v>183</v>
      </c>
      <c r="F145" s="156">
        <v>2286703.52</v>
      </c>
      <c r="G145" s="156">
        <v>27900.86</v>
      </c>
      <c r="H145" s="156">
        <v>1204.06</v>
      </c>
      <c r="I145" s="156">
        <v>-253.39</v>
      </c>
      <c r="J145" s="156">
        <v>23155.55</v>
      </c>
    </row>
    <row r="146" spans="1:10">
      <c r="A146" s="146">
        <v>43465</v>
      </c>
      <c r="B146" s="154" t="s">
        <v>152</v>
      </c>
      <c r="C146" s="154" t="s">
        <v>192</v>
      </c>
      <c r="D146" s="156">
        <v>2126309.92</v>
      </c>
      <c r="E146" s="154" t="s">
        <v>183</v>
      </c>
      <c r="F146" s="156">
        <v>2098500.7599999998</v>
      </c>
      <c r="G146" s="156">
        <v>48936.11</v>
      </c>
      <c r="H146" s="156">
        <v>508.84</v>
      </c>
      <c r="I146" s="156">
        <v>-157.91</v>
      </c>
      <c r="J146" s="156">
        <v>21477.88</v>
      </c>
    </row>
    <row r="147" spans="1:10">
      <c r="A147" s="146">
        <v>43496</v>
      </c>
      <c r="B147" s="154" t="s">
        <v>152</v>
      </c>
      <c r="C147" s="154" t="s">
        <v>192</v>
      </c>
      <c r="D147" s="156">
        <v>2523199.84</v>
      </c>
      <c r="E147" s="154" t="s">
        <v>183</v>
      </c>
      <c r="F147" s="156">
        <v>2535280.5</v>
      </c>
      <c r="G147" s="156">
        <v>12477.1</v>
      </c>
      <c r="H147" s="156">
        <v>1760.75</v>
      </c>
      <c r="I147" s="156">
        <v>-831.65</v>
      </c>
      <c r="J147" s="156">
        <v>25486.86</v>
      </c>
    </row>
    <row r="148" spans="1:10">
      <c r="A148" s="146">
        <v>43524</v>
      </c>
      <c r="B148" s="154" t="s">
        <v>152</v>
      </c>
      <c r="C148" s="154" t="s">
        <v>192</v>
      </c>
      <c r="D148" s="156">
        <v>1995257.04</v>
      </c>
      <c r="E148" s="154" t="s">
        <v>183</v>
      </c>
      <c r="F148" s="156">
        <v>2000176.34</v>
      </c>
      <c r="G148" s="156">
        <v>11976.46</v>
      </c>
      <c r="H148" s="156">
        <v>5192.08</v>
      </c>
      <c r="I148" s="156">
        <v>-1933.72</v>
      </c>
      <c r="J148" s="156">
        <v>20154.12</v>
      </c>
    </row>
    <row r="149" spans="1:10">
      <c r="A149" s="146">
        <v>43555</v>
      </c>
      <c r="B149" s="154" t="s">
        <v>152</v>
      </c>
      <c r="C149" s="154" t="s">
        <v>192</v>
      </c>
      <c r="D149" s="156">
        <v>1991011.42</v>
      </c>
      <c r="E149" s="154" t="s">
        <v>183</v>
      </c>
      <c r="F149" s="156">
        <v>1992098.02</v>
      </c>
      <c r="G149" s="156">
        <v>16673.310000000001</v>
      </c>
      <c r="H149" s="156">
        <v>2409.58</v>
      </c>
      <c r="I149" s="156">
        <v>-58.26</v>
      </c>
      <c r="J149" s="156">
        <v>20111.23</v>
      </c>
    </row>
    <row r="150" spans="1:10">
      <c r="A150" s="146">
        <v>43585</v>
      </c>
      <c r="B150" s="154" t="s">
        <v>152</v>
      </c>
      <c r="C150" s="154" t="s">
        <v>192</v>
      </c>
      <c r="D150" s="156">
        <v>2267051.5099999998</v>
      </c>
      <c r="E150" s="154" t="s">
        <v>183</v>
      </c>
      <c r="F150" s="156">
        <v>2248641.44</v>
      </c>
      <c r="G150" s="156">
        <v>19022.580000000002</v>
      </c>
      <c r="H150" s="156">
        <v>23294.09</v>
      </c>
      <c r="I150" s="156">
        <v>-1007.09</v>
      </c>
      <c r="J150" s="156">
        <v>22899.51</v>
      </c>
    </row>
    <row r="151" spans="1:10">
      <c r="A151" s="146">
        <v>43616</v>
      </c>
      <c r="B151" s="154" t="s">
        <v>152</v>
      </c>
      <c r="C151" s="154" t="s">
        <v>192</v>
      </c>
      <c r="D151" s="156">
        <v>2305823.16</v>
      </c>
      <c r="E151" s="154" t="s">
        <v>183</v>
      </c>
      <c r="F151" s="156">
        <v>2306630.9500000002</v>
      </c>
      <c r="G151" s="156">
        <v>16972.150000000001</v>
      </c>
      <c r="H151" s="156">
        <v>5584.14</v>
      </c>
      <c r="I151" s="156">
        <v>-72.94</v>
      </c>
      <c r="J151" s="156">
        <v>23291.14</v>
      </c>
    </row>
    <row r="152" spans="1:10">
      <c r="A152" s="146">
        <v>43646</v>
      </c>
      <c r="B152" s="154" t="s">
        <v>152</v>
      </c>
      <c r="C152" s="154" t="s">
        <v>192</v>
      </c>
      <c r="D152" s="156">
        <v>2247001.4300000002</v>
      </c>
      <c r="E152" s="154" t="s">
        <v>183</v>
      </c>
      <c r="F152" s="156">
        <v>2253811.0499999998</v>
      </c>
      <c r="G152" s="156">
        <v>12992.59</v>
      </c>
      <c r="H152" s="156">
        <v>2894.78</v>
      </c>
      <c r="I152" s="156">
        <v>0</v>
      </c>
      <c r="J152" s="156">
        <v>22696.99</v>
      </c>
    </row>
    <row r="153" spans="1:10">
      <c r="A153" s="146">
        <v>43677</v>
      </c>
      <c r="B153" s="154" t="s">
        <v>152</v>
      </c>
      <c r="C153" s="154" t="s">
        <v>192</v>
      </c>
      <c r="D153" s="156">
        <v>2164609.4300000002</v>
      </c>
      <c r="E153" s="154" t="s">
        <v>183</v>
      </c>
      <c r="F153" s="156">
        <v>2167370.7599999998</v>
      </c>
      <c r="G153" s="156">
        <v>18391.689999999999</v>
      </c>
      <c r="H153" s="156">
        <v>711.72</v>
      </c>
      <c r="I153" s="156">
        <v>0</v>
      </c>
      <c r="J153" s="156">
        <v>21864.74</v>
      </c>
    </row>
    <row r="154" spans="1:10">
      <c r="A154" s="146">
        <v>43708</v>
      </c>
      <c r="B154" s="154" t="s">
        <v>152</v>
      </c>
      <c r="C154" s="154" t="s">
        <v>192</v>
      </c>
      <c r="D154" s="156">
        <v>2383832.7599999998</v>
      </c>
      <c r="E154" s="154" t="s">
        <v>183</v>
      </c>
      <c r="F154" s="156">
        <v>2389133.62</v>
      </c>
      <c r="G154" s="156">
        <v>10797.36</v>
      </c>
      <c r="H154" s="156">
        <v>8396.52</v>
      </c>
      <c r="I154" s="156">
        <v>-415.62</v>
      </c>
      <c r="J154" s="156">
        <v>24079.119999999999</v>
      </c>
    </row>
    <row r="155" spans="1:10">
      <c r="A155" s="146">
        <v>43738</v>
      </c>
      <c r="B155" s="154" t="s">
        <v>152</v>
      </c>
      <c r="C155" s="154" t="s">
        <v>192</v>
      </c>
      <c r="D155" s="156">
        <v>2214123.5099999998</v>
      </c>
      <c r="E155" s="154" t="s">
        <v>183</v>
      </c>
      <c r="F155" s="156">
        <v>2223728.7799999998</v>
      </c>
      <c r="G155" s="156">
        <v>12107.51</v>
      </c>
      <c r="H155" s="156">
        <v>739.57</v>
      </c>
      <c r="I155" s="156">
        <v>-87.47</v>
      </c>
      <c r="J155" s="156">
        <v>22364.880000000001</v>
      </c>
    </row>
    <row r="156" spans="1:10">
      <c r="A156" s="146">
        <v>43769</v>
      </c>
      <c r="B156" s="154" t="s">
        <v>152</v>
      </c>
      <c r="C156" s="154" t="s">
        <v>192</v>
      </c>
      <c r="D156" s="156">
        <v>2169327.54</v>
      </c>
      <c r="E156" s="154" t="s">
        <v>183</v>
      </c>
      <c r="F156" s="156">
        <v>2177955.58</v>
      </c>
      <c r="G156" s="156">
        <v>13402.44</v>
      </c>
      <c r="H156" s="156">
        <v>251.71</v>
      </c>
      <c r="I156" s="156">
        <v>-369.79</v>
      </c>
      <c r="J156" s="156">
        <v>21912.400000000001</v>
      </c>
    </row>
    <row r="157" spans="1:10">
      <c r="A157" s="146">
        <v>43799</v>
      </c>
      <c r="B157" s="154" t="s">
        <v>152</v>
      </c>
      <c r="C157" s="154" t="s">
        <v>192</v>
      </c>
      <c r="D157" s="156">
        <v>2193158.48</v>
      </c>
      <c r="E157" s="154" t="s">
        <v>183</v>
      </c>
      <c r="F157" s="156">
        <v>2203772.6800000002</v>
      </c>
      <c r="G157" s="156">
        <v>12334.93</v>
      </c>
      <c r="H157" s="156">
        <v>1215.96</v>
      </c>
      <c r="I157" s="156">
        <v>-2011.97</v>
      </c>
      <c r="J157" s="156">
        <v>22153.119999999999</v>
      </c>
    </row>
    <row r="158" spans="1:10">
      <c r="A158" s="146">
        <v>43830</v>
      </c>
      <c r="B158" s="154" t="s">
        <v>152</v>
      </c>
      <c r="C158" s="154" t="s">
        <v>192</v>
      </c>
      <c r="D158" s="156">
        <v>2149772.15</v>
      </c>
      <c r="E158" s="154" t="s">
        <v>183</v>
      </c>
      <c r="F158" s="156">
        <v>2157133.86</v>
      </c>
      <c r="G158" s="156">
        <v>13558.58</v>
      </c>
      <c r="H158" s="156">
        <v>1008.02</v>
      </c>
      <c r="I158" s="156">
        <v>-213.44</v>
      </c>
      <c r="J158" s="156">
        <v>21714.87</v>
      </c>
    </row>
    <row r="159" spans="1:10">
      <c r="A159" s="146">
        <v>43861</v>
      </c>
      <c r="B159" s="154" t="s">
        <v>152</v>
      </c>
      <c r="C159" s="154" t="s">
        <v>192</v>
      </c>
      <c r="D159" s="156">
        <v>2616464.08</v>
      </c>
      <c r="E159" s="154" t="s">
        <v>183</v>
      </c>
      <c r="F159" s="156">
        <v>2643401.64</v>
      </c>
      <c r="G159" s="156">
        <v>16595.37</v>
      </c>
      <c r="H159" s="156">
        <v>-16455.080000000002</v>
      </c>
      <c r="I159" s="156">
        <v>-648.91</v>
      </c>
      <c r="J159" s="156">
        <v>26428.94</v>
      </c>
    </row>
    <row r="160" spans="1:10">
      <c r="A160" s="146">
        <v>43890</v>
      </c>
      <c r="B160" s="154" t="s">
        <v>152</v>
      </c>
      <c r="C160" s="154" t="s">
        <v>192</v>
      </c>
      <c r="D160" s="156">
        <v>2004036.51</v>
      </c>
      <c r="E160" s="154" t="s">
        <v>183</v>
      </c>
      <c r="F160" s="156">
        <v>1980800.66</v>
      </c>
      <c r="G160" s="156">
        <v>10283.700000000001</v>
      </c>
      <c r="H160" s="156">
        <v>55883.45</v>
      </c>
      <c r="I160" s="156">
        <v>-22688.49</v>
      </c>
      <c r="J160" s="156">
        <v>20242.810000000001</v>
      </c>
    </row>
    <row r="161" spans="1:10">
      <c r="A161" s="162">
        <v>43921</v>
      </c>
      <c r="B161" s="161" t="s">
        <v>152</v>
      </c>
      <c r="C161" s="161" t="s">
        <v>192</v>
      </c>
      <c r="D161" s="160">
        <v>1967528.54</v>
      </c>
      <c r="E161" s="161" t="s">
        <v>183</v>
      </c>
      <c r="F161" s="160">
        <v>1946617.02</v>
      </c>
      <c r="G161" s="160">
        <v>20059.87</v>
      </c>
      <c r="H161" s="160">
        <v>22325.09</v>
      </c>
      <c r="I161" s="160">
        <v>-1599.41</v>
      </c>
      <c r="J161" s="160">
        <v>19874.03</v>
      </c>
    </row>
    <row r="162" spans="1:10">
      <c r="A162" s="162">
        <v>43951</v>
      </c>
      <c r="B162" s="161" t="s">
        <v>152</v>
      </c>
      <c r="C162" s="161" t="s">
        <v>192</v>
      </c>
      <c r="D162" s="160">
        <v>2035398.5</v>
      </c>
      <c r="E162" s="161" t="s">
        <v>183</v>
      </c>
      <c r="F162" s="160">
        <v>2047545.33</v>
      </c>
      <c r="G162" s="160">
        <v>7046.65</v>
      </c>
      <c r="H162" s="160">
        <v>1442.9</v>
      </c>
      <c r="I162" s="160">
        <v>-76.8</v>
      </c>
      <c r="J162" s="160">
        <v>20559.580000000002</v>
      </c>
    </row>
    <row r="163" spans="1:10">
      <c r="A163" s="162">
        <v>43982</v>
      </c>
      <c r="B163" s="161" t="s">
        <v>152</v>
      </c>
      <c r="C163" s="161" t="s">
        <v>192</v>
      </c>
      <c r="D163" s="160">
        <v>2032048.89</v>
      </c>
      <c r="E163" s="161" t="s">
        <v>183</v>
      </c>
      <c r="F163" s="160">
        <v>2037677.06</v>
      </c>
      <c r="G163" s="160">
        <v>9559.84</v>
      </c>
      <c r="H163" s="160">
        <v>5337.74</v>
      </c>
      <c r="I163" s="160">
        <v>0</v>
      </c>
      <c r="J163" s="160">
        <v>20525.75</v>
      </c>
    </row>
    <row r="164" spans="1:10">
      <c r="A164" s="141">
        <v>44012</v>
      </c>
      <c r="B164" s="161" t="s">
        <v>152</v>
      </c>
      <c r="C164" s="161" t="s">
        <v>192</v>
      </c>
      <c r="D164" s="142">
        <v>2292163.66</v>
      </c>
      <c r="E164" s="143" t="s">
        <v>183</v>
      </c>
      <c r="F164" s="142">
        <v>2310188.4500000002</v>
      </c>
      <c r="G164" s="142">
        <v>16512.2</v>
      </c>
      <c r="H164" s="142">
        <v>-11328.75</v>
      </c>
      <c r="I164" s="150">
        <v>-55.07</v>
      </c>
      <c r="J164" s="142">
        <v>23153.17</v>
      </c>
    </row>
    <row r="165" spans="1:10">
      <c r="A165" s="152">
        <v>44043</v>
      </c>
      <c r="B165" s="161" t="s">
        <v>152</v>
      </c>
      <c r="C165" s="161" t="s">
        <v>192</v>
      </c>
      <c r="D165" s="160">
        <v>2351529.73</v>
      </c>
      <c r="E165" s="161" t="s">
        <v>183</v>
      </c>
      <c r="F165" s="160">
        <v>2360418.87</v>
      </c>
      <c r="G165" s="160">
        <v>16178.49</v>
      </c>
      <c r="H165" s="160">
        <v>-1306.94</v>
      </c>
      <c r="I165" s="160">
        <v>-7.86</v>
      </c>
      <c r="J165" s="160">
        <v>23752.83</v>
      </c>
    </row>
    <row r="166" spans="1:10">
      <c r="A166" s="152">
        <v>44074</v>
      </c>
      <c r="B166" s="161" t="s">
        <v>152</v>
      </c>
      <c r="C166" s="161" t="s">
        <v>192</v>
      </c>
      <c r="D166" s="168">
        <v>2356892.1</v>
      </c>
      <c r="E166" s="168" t="s">
        <v>183</v>
      </c>
      <c r="F166" s="168">
        <v>2410494.08</v>
      </c>
      <c r="G166" s="168">
        <v>22765.02</v>
      </c>
      <c r="H166" s="168">
        <v>-52393.98</v>
      </c>
      <c r="I166" s="168">
        <v>-166.03</v>
      </c>
      <c r="J166" s="168">
        <v>23806.99</v>
      </c>
    </row>
    <row r="167" spans="1:10">
      <c r="A167" s="151">
        <v>44104</v>
      </c>
      <c r="B167" s="161" t="s">
        <v>152</v>
      </c>
      <c r="C167" s="161" t="s">
        <v>192</v>
      </c>
      <c r="D167" s="145">
        <v>3283570.5</v>
      </c>
      <c r="E167" s="155" t="s">
        <v>183</v>
      </c>
      <c r="F167" s="145">
        <v>2315540.29</v>
      </c>
      <c r="G167" s="145">
        <v>19617.55</v>
      </c>
      <c r="H167" s="145">
        <v>981815.46</v>
      </c>
      <c r="I167" s="145">
        <v>-235.42</v>
      </c>
      <c r="J167" s="145">
        <v>33167.379999999997</v>
      </c>
    </row>
    <row r="168" spans="1:10">
      <c r="A168" s="148">
        <v>44135</v>
      </c>
      <c r="B168" s="161" t="s">
        <v>152</v>
      </c>
      <c r="C168" s="161" t="s">
        <v>192</v>
      </c>
      <c r="D168" s="145">
        <v>2306700.65</v>
      </c>
      <c r="E168" s="155" t="s">
        <v>183</v>
      </c>
      <c r="F168" s="145">
        <v>2311793.58</v>
      </c>
      <c r="G168" s="145">
        <v>15890.72</v>
      </c>
      <c r="H168" s="145">
        <v>2589.91</v>
      </c>
      <c r="I168" s="145">
        <v>-273.55</v>
      </c>
      <c r="J168" s="145">
        <v>23300.01</v>
      </c>
    </row>
    <row r="169" spans="1:10">
      <c r="A169" s="146">
        <v>44165</v>
      </c>
      <c r="B169" s="161" t="s">
        <v>152</v>
      </c>
      <c r="C169" s="161" t="s">
        <v>192</v>
      </c>
      <c r="D169" s="145">
        <v>2444229.96</v>
      </c>
      <c r="E169" s="155" t="s">
        <v>183</v>
      </c>
      <c r="F169" s="145">
        <v>2439778.41</v>
      </c>
      <c r="G169" s="145">
        <v>29198.15</v>
      </c>
      <c r="H169" s="145">
        <v>567.36</v>
      </c>
      <c r="I169" s="145">
        <v>-624.78</v>
      </c>
      <c r="J169" s="145">
        <v>24689.18</v>
      </c>
    </row>
    <row r="170" spans="1:10">
      <c r="A170" s="148">
        <v>44196</v>
      </c>
      <c r="B170" s="161" t="s">
        <v>152</v>
      </c>
      <c r="C170" s="161" t="s">
        <v>192</v>
      </c>
      <c r="D170" s="145">
        <v>2352182.33</v>
      </c>
      <c r="E170" s="155" t="s">
        <v>183</v>
      </c>
      <c r="F170" s="145">
        <v>2356618.2799999998</v>
      </c>
      <c r="G170" s="145">
        <v>14458.73</v>
      </c>
      <c r="H170" s="145">
        <v>4864.7299999999996</v>
      </c>
      <c r="I170" s="145">
        <v>0</v>
      </c>
      <c r="J170" s="145">
        <v>23759.41</v>
      </c>
    </row>
    <row r="171" spans="1:10">
      <c r="A171" s="148">
        <v>44227</v>
      </c>
      <c r="B171" s="143" t="s">
        <v>152</v>
      </c>
      <c r="C171" s="143" t="s">
        <v>192</v>
      </c>
      <c r="D171" s="145">
        <v>2855914.95</v>
      </c>
      <c r="E171" s="155" t="s">
        <v>183</v>
      </c>
      <c r="F171" s="145">
        <v>2871224.21</v>
      </c>
      <c r="G171" s="145">
        <v>16732.96</v>
      </c>
      <c r="H171" s="145">
        <v>-2711.76</v>
      </c>
      <c r="I171" s="145">
        <v>-482.83</v>
      </c>
      <c r="J171" s="145">
        <v>28847.63</v>
      </c>
    </row>
    <row r="172" spans="1:10">
      <c r="A172" s="148">
        <v>44255</v>
      </c>
      <c r="B172" s="143" t="s">
        <v>152</v>
      </c>
      <c r="C172" s="143" t="s">
        <v>192</v>
      </c>
      <c r="D172" s="145">
        <v>2283282.96</v>
      </c>
      <c r="E172" s="155" t="s">
        <v>183</v>
      </c>
      <c r="F172" s="145">
        <v>2290702.84</v>
      </c>
      <c r="G172" s="145">
        <v>18949.02</v>
      </c>
      <c r="H172" s="145">
        <v>-3005.43</v>
      </c>
      <c r="I172" s="145">
        <v>-300</v>
      </c>
      <c r="J172" s="145">
        <v>23063.47</v>
      </c>
    </row>
    <row r="173" spans="1:10">
      <c r="A173" s="148">
        <v>44286</v>
      </c>
      <c r="B173" s="143" t="s">
        <v>152</v>
      </c>
      <c r="C173" s="143" t="s">
        <v>192</v>
      </c>
      <c r="D173" s="145">
        <v>2190319.41</v>
      </c>
      <c r="E173" s="155" t="s">
        <v>183</v>
      </c>
      <c r="F173" s="145">
        <v>2194322.9300000002</v>
      </c>
      <c r="G173" s="145">
        <v>19930.57</v>
      </c>
      <c r="H173" s="145">
        <v>-1773.31</v>
      </c>
      <c r="I173" s="145">
        <v>-36.340000000000003</v>
      </c>
      <c r="J173" s="145">
        <v>22124.44</v>
      </c>
    </row>
    <row r="174" spans="1:10">
      <c r="A174" s="148">
        <v>44316</v>
      </c>
      <c r="B174" s="143" t="s">
        <v>152</v>
      </c>
      <c r="C174" s="143" t="s">
        <v>192</v>
      </c>
      <c r="D174" s="145">
        <v>2673711.96</v>
      </c>
      <c r="E174" s="155" t="s">
        <v>183</v>
      </c>
      <c r="F174" s="145">
        <v>2689847.42</v>
      </c>
      <c r="G174" s="145">
        <v>13877.65</v>
      </c>
      <c r="H174" s="145">
        <v>-2968.94</v>
      </c>
      <c r="I174" s="145">
        <v>-36.979999999999997</v>
      </c>
      <c r="J174" s="145">
        <v>27007.19</v>
      </c>
    </row>
    <row r="175" spans="1:10">
      <c r="A175" s="148">
        <v>44347</v>
      </c>
      <c r="B175" s="143" t="s">
        <v>152</v>
      </c>
      <c r="C175" s="143" t="s">
        <v>192</v>
      </c>
      <c r="D175" s="145">
        <v>2613688.4500000002</v>
      </c>
      <c r="E175" s="155" t="s">
        <v>183</v>
      </c>
      <c r="F175" s="145">
        <v>2626205.23</v>
      </c>
      <c r="G175" s="145">
        <v>14090.89</v>
      </c>
      <c r="H175" s="145">
        <v>-184.22</v>
      </c>
      <c r="I175" s="145">
        <v>-22.56</v>
      </c>
      <c r="J175" s="145">
        <v>26400.89</v>
      </c>
    </row>
    <row r="176" spans="1:10">
      <c r="A176" s="148">
        <v>44377</v>
      </c>
      <c r="B176" s="143" t="s">
        <v>152</v>
      </c>
      <c r="C176" s="143" t="s">
        <v>192</v>
      </c>
      <c r="D176" s="145">
        <v>2759367.43</v>
      </c>
      <c r="E176" s="155" t="s">
        <v>183</v>
      </c>
      <c r="F176" s="145">
        <v>2764890.52</v>
      </c>
      <c r="G176" s="145">
        <v>20066.68</v>
      </c>
      <c r="H176" s="145">
        <v>2318.9899999999998</v>
      </c>
      <c r="I176" s="145">
        <v>-36.35</v>
      </c>
      <c r="J176" s="145">
        <v>27872.41</v>
      </c>
    </row>
    <row r="177" spans="1:10">
      <c r="A177" s="148">
        <v>44408</v>
      </c>
      <c r="B177" s="143" t="s">
        <v>152</v>
      </c>
      <c r="C177" s="143" t="s">
        <v>192</v>
      </c>
      <c r="D177" s="145">
        <v>2754618.68</v>
      </c>
      <c r="E177" s="155" t="s">
        <v>183</v>
      </c>
      <c r="F177" s="145">
        <v>2760348.56</v>
      </c>
      <c r="G177" s="145">
        <v>20655.419999999998</v>
      </c>
      <c r="H177" s="145">
        <v>1561.4</v>
      </c>
      <c r="I177" s="145">
        <v>-122.27</v>
      </c>
      <c r="J177" s="145">
        <v>27824.43</v>
      </c>
    </row>
    <row r="178" spans="1:10">
      <c r="A178" s="148">
        <v>44439</v>
      </c>
      <c r="B178" s="143" t="s">
        <v>152</v>
      </c>
      <c r="C178" s="143" t="s">
        <v>192</v>
      </c>
      <c r="D178" s="145">
        <v>2744000.31</v>
      </c>
      <c r="E178" s="155" t="s">
        <v>183</v>
      </c>
      <c r="F178" s="145">
        <v>2758522.98</v>
      </c>
      <c r="G178" s="145">
        <v>19500.95</v>
      </c>
      <c r="H178" s="145">
        <v>-6194.63</v>
      </c>
      <c r="I178" s="145">
        <v>-111.82</v>
      </c>
      <c r="J178" s="145">
        <v>27717.17</v>
      </c>
    </row>
    <row r="179" spans="1:10">
      <c r="A179" s="148">
        <v>44469</v>
      </c>
      <c r="B179" s="143" t="s">
        <v>152</v>
      </c>
      <c r="C179" s="143" t="s">
        <v>192</v>
      </c>
      <c r="D179" s="145">
        <v>2701538.19</v>
      </c>
      <c r="E179" s="155" t="s">
        <v>183</v>
      </c>
      <c r="F179" s="145">
        <v>2710686.04</v>
      </c>
      <c r="G179" s="145">
        <v>15374.8</v>
      </c>
      <c r="H179" s="145">
        <v>2785.68</v>
      </c>
      <c r="I179" s="145">
        <v>-20.059999999999999</v>
      </c>
      <c r="J179" s="145">
        <v>27288.27</v>
      </c>
    </row>
    <row r="180" spans="1:10">
      <c r="A180" s="148">
        <v>44500</v>
      </c>
      <c r="B180" s="143" t="s">
        <v>152</v>
      </c>
      <c r="C180" s="143" t="s">
        <v>192</v>
      </c>
      <c r="D180" s="145">
        <v>2658347.4300000002</v>
      </c>
      <c r="E180" s="155" t="s">
        <v>183</v>
      </c>
      <c r="F180" s="145">
        <v>2664613.56</v>
      </c>
      <c r="G180" s="145">
        <v>18910.8</v>
      </c>
      <c r="H180" s="145">
        <v>1771.38</v>
      </c>
      <c r="I180" s="145">
        <v>-96.31</v>
      </c>
      <c r="J180" s="145">
        <v>26852</v>
      </c>
    </row>
    <row r="181" spans="1:10">
      <c r="A181" s="148">
        <v>44530</v>
      </c>
      <c r="B181" s="143" t="s">
        <v>152</v>
      </c>
      <c r="C181" s="143" t="s">
        <v>192</v>
      </c>
      <c r="D181" s="145">
        <v>2725845.23</v>
      </c>
      <c r="E181" s="155" t="s">
        <v>183</v>
      </c>
      <c r="F181" s="145">
        <v>2741342.55</v>
      </c>
      <c r="G181" s="145">
        <v>14836.46</v>
      </c>
      <c r="H181" s="145">
        <v>-773.94</v>
      </c>
      <c r="I181" s="145">
        <v>-2026.05</v>
      </c>
      <c r="J181" s="145">
        <v>27533.79</v>
      </c>
    </row>
    <row r="182" spans="1:10">
      <c r="A182" s="148">
        <v>44561</v>
      </c>
      <c r="B182" s="143" t="s">
        <v>152</v>
      </c>
      <c r="C182" s="143" t="s">
        <v>192</v>
      </c>
      <c r="D182" s="145">
        <v>2773667.17</v>
      </c>
      <c r="E182" s="155" t="s">
        <v>183</v>
      </c>
      <c r="F182" s="145">
        <v>2791945.46</v>
      </c>
      <c r="G182" s="145">
        <v>10725.17</v>
      </c>
      <c r="H182" s="145">
        <v>-986.62</v>
      </c>
      <c r="I182" s="145">
        <v>0</v>
      </c>
      <c r="J182" s="145">
        <v>28016.84</v>
      </c>
    </row>
    <row r="183" spans="1:10">
      <c r="A183" s="148">
        <v>44592</v>
      </c>
      <c r="B183" s="143" t="s">
        <v>152</v>
      </c>
      <c r="C183" s="143" t="s">
        <v>192</v>
      </c>
      <c r="D183" s="145">
        <v>3256378.88</v>
      </c>
      <c r="E183" s="155" t="s">
        <v>183</v>
      </c>
      <c r="F183" s="145">
        <v>3253033.55</v>
      </c>
      <c r="G183" s="145">
        <v>16815.75</v>
      </c>
      <c r="H183" s="145">
        <v>20483.82</v>
      </c>
      <c r="I183" s="145">
        <v>-1061.53</v>
      </c>
      <c r="J183" s="145">
        <v>32892.71</v>
      </c>
    </row>
    <row r="184" spans="1:10">
      <c r="A184" s="148">
        <v>44620</v>
      </c>
      <c r="B184" s="143" t="s">
        <v>152</v>
      </c>
      <c r="C184" s="143" t="s">
        <v>192</v>
      </c>
      <c r="D184" s="145">
        <v>2600165.08</v>
      </c>
      <c r="E184" s="155" t="s">
        <v>183</v>
      </c>
      <c r="F184" s="145">
        <v>2614788.96</v>
      </c>
      <c r="G184" s="145">
        <v>9971.2900000000009</v>
      </c>
      <c r="H184" s="145">
        <v>1788.11</v>
      </c>
      <c r="I184" s="145">
        <v>-118.99</v>
      </c>
      <c r="J184" s="145">
        <v>26264.29</v>
      </c>
    </row>
    <row r="185" spans="1:10">
      <c r="A185" s="148"/>
      <c r="B185" s="143"/>
      <c r="C185" s="143"/>
      <c r="D185" s="145"/>
      <c r="E185" s="155"/>
      <c r="F185" s="145"/>
      <c r="G185" s="145"/>
      <c r="H185" s="145"/>
      <c r="I185" s="145"/>
      <c r="J185" s="145"/>
    </row>
    <row r="186" spans="1:10">
      <c r="A186" s="148"/>
      <c r="B186" s="143"/>
      <c r="C186" s="143"/>
      <c r="D186" s="145"/>
      <c r="E186" s="155"/>
      <c r="F186" s="145"/>
      <c r="G186" s="145"/>
      <c r="H186" s="145"/>
      <c r="I186" s="145"/>
      <c r="J186" s="145"/>
    </row>
    <row r="187" spans="1:10">
      <c r="A187" s="148"/>
      <c r="B187" s="143"/>
      <c r="C187" s="143"/>
      <c r="D187" s="145"/>
      <c r="E187" s="155"/>
      <c r="F187" s="145"/>
      <c r="G187" s="145"/>
      <c r="H187" s="145"/>
      <c r="I187" s="145"/>
      <c r="J187" s="145"/>
    </row>
    <row r="188" spans="1:10">
      <c r="A188" s="148"/>
      <c r="B188" s="143"/>
      <c r="C188" s="143"/>
      <c r="D188" s="145"/>
      <c r="E188" s="155"/>
      <c r="F188" s="145"/>
      <c r="G188" s="145"/>
      <c r="H188" s="145"/>
      <c r="I188" s="145"/>
      <c r="J188" s="145"/>
    </row>
    <row r="189" spans="1:10">
      <c r="A189" s="148"/>
      <c r="B189" s="143"/>
      <c r="C189" s="143"/>
      <c r="D189" s="145"/>
      <c r="E189" s="155"/>
      <c r="F189" s="145"/>
      <c r="G189" s="145"/>
      <c r="H189" s="145"/>
      <c r="I189" s="145"/>
      <c r="J189" s="145"/>
    </row>
    <row r="190" spans="1:10">
      <c r="A190" s="148"/>
      <c r="B190" s="143"/>
      <c r="C190" s="143"/>
      <c r="D190" s="145"/>
      <c r="E190" s="155"/>
      <c r="F190" s="145"/>
      <c r="G190" s="145"/>
      <c r="H190" s="145"/>
      <c r="I190" s="145"/>
      <c r="J190" s="145"/>
    </row>
    <row r="191" spans="1:10">
      <c r="A191" s="148"/>
      <c r="B191" s="143"/>
      <c r="C191" s="143"/>
      <c r="D191" s="145"/>
      <c r="E191" s="155"/>
      <c r="F191" s="145"/>
      <c r="G191" s="145"/>
      <c r="H191" s="145"/>
      <c r="I191" s="145"/>
      <c r="J191" s="145"/>
    </row>
    <row r="192" spans="1:10">
      <c r="A192" s="148"/>
      <c r="B192" s="143"/>
      <c r="C192" s="143"/>
      <c r="D192" s="145"/>
      <c r="E192" s="155"/>
      <c r="F192" s="145"/>
      <c r="G192" s="145"/>
      <c r="H192" s="145"/>
      <c r="I192" s="145"/>
      <c r="J192" s="145"/>
    </row>
    <row r="193" spans="1:10">
      <c r="A193" s="148"/>
      <c r="B193" s="143"/>
      <c r="C193" s="143"/>
      <c r="D193" s="145"/>
      <c r="E193" s="155"/>
      <c r="F193" s="145"/>
      <c r="G193" s="145"/>
      <c r="H193" s="145"/>
      <c r="I193" s="145"/>
      <c r="J193" s="145"/>
    </row>
    <row r="194" spans="1:10">
      <c r="A194" s="148"/>
      <c r="B194" s="143"/>
      <c r="C194" s="143"/>
      <c r="D194" s="145"/>
      <c r="E194" s="155"/>
      <c r="F194" s="145"/>
      <c r="G194" s="145"/>
      <c r="H194" s="145"/>
      <c r="I194" s="145"/>
      <c r="J194" s="145"/>
    </row>
    <row r="195" spans="1:10">
      <c r="A195" s="148"/>
      <c r="B195" s="143"/>
      <c r="C195" s="143"/>
      <c r="D195" s="145"/>
      <c r="E195" s="155"/>
      <c r="F195" s="145"/>
      <c r="G195" s="145"/>
      <c r="H195" s="145"/>
      <c r="I195" s="145"/>
      <c r="J195" s="145"/>
    </row>
    <row r="196" spans="1:10">
      <c r="A196" s="148"/>
      <c r="B196" s="143"/>
      <c r="C196" s="143"/>
      <c r="D196" s="145"/>
      <c r="E196" s="155"/>
      <c r="F196" s="145"/>
      <c r="G196" s="145"/>
      <c r="H196" s="145"/>
      <c r="I196" s="145"/>
      <c r="J196" s="145"/>
    </row>
    <row r="197" spans="1:10">
      <c r="A197" s="148"/>
      <c r="B197" s="143"/>
      <c r="C197" s="143"/>
      <c r="D197" s="145"/>
      <c r="E197" s="155"/>
      <c r="F197" s="145"/>
      <c r="G197" s="145"/>
      <c r="H197" s="145"/>
      <c r="I197" s="145"/>
      <c r="J197" s="145"/>
    </row>
    <row r="198" spans="1:10">
      <c r="A198" s="148"/>
      <c r="B198" s="143"/>
      <c r="C198" s="143"/>
      <c r="D198" s="145"/>
      <c r="E198" s="155"/>
      <c r="F198" s="145"/>
      <c r="G198" s="145"/>
      <c r="H198" s="145"/>
      <c r="I198" s="145"/>
      <c r="J198" s="145"/>
    </row>
    <row r="199" spans="1:10">
      <c r="A199" s="148"/>
      <c r="B199" s="143"/>
      <c r="C199" s="143"/>
      <c r="D199" s="145"/>
      <c r="E199" s="155"/>
      <c r="F199" s="145"/>
      <c r="G199" s="145"/>
      <c r="H199" s="145"/>
      <c r="I199" s="145"/>
      <c r="J199" s="145"/>
    </row>
    <row r="200" spans="1:10">
      <c r="A200" s="148"/>
      <c r="B200" s="143"/>
      <c r="C200" s="143"/>
      <c r="D200" s="145"/>
      <c r="E200" s="155"/>
      <c r="F200" s="145"/>
      <c r="G200" s="145"/>
      <c r="H200" s="145"/>
      <c r="I200" s="145"/>
      <c r="J200" s="145"/>
    </row>
    <row r="201" spans="1:10">
      <c r="A201" s="148"/>
      <c r="B201" s="143"/>
      <c r="C201" s="143"/>
      <c r="D201" s="145"/>
      <c r="E201" s="155"/>
      <c r="F201" s="145"/>
      <c r="G201" s="145"/>
      <c r="H201" s="145"/>
      <c r="I201" s="145"/>
      <c r="J201" s="145"/>
    </row>
    <row r="202" spans="1:10">
      <c r="A202" s="148"/>
      <c r="B202" s="143"/>
      <c r="C202" s="143"/>
      <c r="D202" s="145"/>
      <c r="E202" s="155"/>
      <c r="F202" s="145"/>
      <c r="G202" s="145"/>
      <c r="H202" s="145"/>
      <c r="I202" s="145"/>
      <c r="J202" s="145"/>
    </row>
    <row r="203" spans="1:10">
      <c r="A203" s="148"/>
      <c r="B203" s="143"/>
      <c r="C203" s="143"/>
      <c r="D203" s="145"/>
      <c r="E203" s="155"/>
      <c r="F203" s="145"/>
      <c r="G203" s="145"/>
      <c r="H203" s="145"/>
      <c r="I203" s="145"/>
      <c r="J203" s="145"/>
    </row>
    <row r="204" spans="1:10">
      <c r="A204" s="148"/>
      <c r="B204" s="143"/>
      <c r="C204" s="143"/>
      <c r="D204" s="145"/>
      <c r="E204" s="155"/>
      <c r="F204" s="145"/>
      <c r="G204" s="145"/>
      <c r="H204" s="145"/>
      <c r="I204" s="145"/>
      <c r="J204" s="145"/>
    </row>
    <row r="205" spans="1:10">
      <c r="A205" s="148"/>
      <c r="B205" s="143"/>
      <c r="C205" s="143"/>
      <c r="D205" s="145"/>
      <c r="E205" s="155"/>
      <c r="F205" s="145"/>
      <c r="G205" s="145"/>
      <c r="H205" s="145"/>
      <c r="I205" s="145"/>
      <c r="J205" s="14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5010-3037-4EA6-8768-ABF6E55FE49C}">
  <sheetPr>
    <tabColor theme="0" tint="-0.249977111117893"/>
  </sheetPr>
  <dimension ref="A1:J238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193</v>
      </c>
      <c r="C2" s="154" t="s">
        <v>194</v>
      </c>
      <c r="D2" s="156">
        <v>1607498.98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193</v>
      </c>
      <c r="C3" s="154" t="s">
        <v>194</v>
      </c>
      <c r="D3" s="156">
        <v>1887771.45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193</v>
      </c>
      <c r="C4" s="154" t="s">
        <v>194</v>
      </c>
      <c r="D4" s="156">
        <v>1743451.73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193</v>
      </c>
      <c r="C5" s="154" t="s">
        <v>194</v>
      </c>
      <c r="D5" s="156">
        <v>1566989.54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193</v>
      </c>
      <c r="C6" s="154" t="s">
        <v>194</v>
      </c>
      <c r="D6" s="156">
        <v>1630789.48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193</v>
      </c>
      <c r="C7" s="154" t="s">
        <v>194</v>
      </c>
      <c r="D7" s="156">
        <v>1873904.53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193</v>
      </c>
      <c r="C8" s="154" t="s">
        <v>194</v>
      </c>
      <c r="D8" s="156">
        <v>1725943.99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193</v>
      </c>
      <c r="C9" s="154" t="s">
        <v>194</v>
      </c>
      <c r="D9" s="156">
        <v>1662560.26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193</v>
      </c>
      <c r="C10" s="154" t="s">
        <v>194</v>
      </c>
      <c r="D10" s="156">
        <v>1988680.9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193</v>
      </c>
      <c r="C11" s="154" t="s">
        <v>194</v>
      </c>
      <c r="D11" s="156">
        <v>1615283.61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193</v>
      </c>
      <c r="C12" s="154" t="s">
        <v>194</v>
      </c>
      <c r="D12" s="156">
        <v>1840923.93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193</v>
      </c>
      <c r="C13" s="154" t="s">
        <v>194</v>
      </c>
      <c r="D13" s="156">
        <v>1706379.33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193</v>
      </c>
      <c r="C14" s="154" t="s">
        <v>194</v>
      </c>
      <c r="D14" s="156">
        <v>1608792.17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193</v>
      </c>
      <c r="C15" s="154" t="s">
        <v>194</v>
      </c>
      <c r="D15" s="156">
        <v>1962645.58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193</v>
      </c>
      <c r="C16" s="154" t="s">
        <v>194</v>
      </c>
      <c r="D16" s="156">
        <v>1363866.99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193</v>
      </c>
      <c r="C17" s="154" t="s">
        <v>194</v>
      </c>
      <c r="D17" s="156">
        <v>1532978.81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193</v>
      </c>
      <c r="C18" s="154" t="s">
        <v>194</v>
      </c>
      <c r="D18" s="156">
        <v>1809090.05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193</v>
      </c>
      <c r="C19" s="154" t="s">
        <v>194</v>
      </c>
      <c r="D19" s="156">
        <v>1590150.75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193</v>
      </c>
      <c r="C20" s="154" t="s">
        <v>194</v>
      </c>
      <c r="D20" s="156">
        <v>1633681.01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193</v>
      </c>
      <c r="C21" s="154" t="s">
        <v>194</v>
      </c>
      <c r="D21" s="156">
        <v>1773191.1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193</v>
      </c>
      <c r="C22" s="154" t="s">
        <v>194</v>
      </c>
      <c r="D22" s="156">
        <v>1613525.18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193</v>
      </c>
      <c r="C23" s="154" t="s">
        <v>194</v>
      </c>
      <c r="D23" s="156">
        <v>1568180.23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193</v>
      </c>
      <c r="C24" s="154" t="s">
        <v>194</v>
      </c>
      <c r="D24" s="156">
        <v>1705054.46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193</v>
      </c>
      <c r="C25" s="154" t="s">
        <v>194</v>
      </c>
      <c r="D25" s="156">
        <v>1398915.07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193</v>
      </c>
      <c r="C26" s="154" t="s">
        <v>194</v>
      </c>
      <c r="D26" s="156">
        <v>1440071.05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193</v>
      </c>
      <c r="C27" s="154" t="s">
        <v>194</v>
      </c>
      <c r="D27" s="156">
        <v>1940521.41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193</v>
      </c>
      <c r="C28" s="154" t="s">
        <v>194</v>
      </c>
      <c r="D28" s="156">
        <v>1455570.01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193</v>
      </c>
      <c r="C29" s="154" t="s">
        <v>194</v>
      </c>
      <c r="D29" s="156">
        <v>1156433.8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193</v>
      </c>
      <c r="C30" s="154" t="s">
        <v>194</v>
      </c>
      <c r="D30" s="156">
        <v>1258217.55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193</v>
      </c>
      <c r="C31" s="154" t="s">
        <v>194</v>
      </c>
      <c r="D31" s="156">
        <v>1022838.23</v>
      </c>
      <c r="E31" s="154" t="s">
        <v>183</v>
      </c>
      <c r="F31" s="156">
        <v>1032478.52</v>
      </c>
      <c r="G31" s="156">
        <v>2253.75</v>
      </c>
      <c r="H31" s="156">
        <v>-1562.34</v>
      </c>
      <c r="I31" s="156">
        <v>0</v>
      </c>
      <c r="J31" s="156">
        <v>-10331.700000000001</v>
      </c>
    </row>
    <row r="32" spans="1:10">
      <c r="A32" s="146">
        <v>39994</v>
      </c>
      <c r="B32" s="154" t="s">
        <v>193</v>
      </c>
      <c r="C32" s="154" t="s">
        <v>194</v>
      </c>
      <c r="D32" s="156">
        <v>1488964.93</v>
      </c>
      <c r="E32" s="154" t="s">
        <v>183</v>
      </c>
      <c r="F32" s="156">
        <v>1489859.2</v>
      </c>
      <c r="G32" s="156">
        <v>10402.73</v>
      </c>
      <c r="H32" s="156">
        <v>3743.06</v>
      </c>
      <c r="I32" s="156">
        <v>0</v>
      </c>
      <c r="J32" s="156">
        <v>-15040.06</v>
      </c>
    </row>
    <row r="33" spans="1:10">
      <c r="A33" s="146">
        <v>40025</v>
      </c>
      <c r="B33" s="154" t="s">
        <v>193</v>
      </c>
      <c r="C33" s="154" t="s">
        <v>194</v>
      </c>
      <c r="D33" s="156">
        <v>1503611.1</v>
      </c>
      <c r="E33" s="154" t="s">
        <v>183</v>
      </c>
      <c r="F33" s="156">
        <v>1506674.14</v>
      </c>
      <c r="G33" s="156">
        <v>12989.25</v>
      </c>
      <c r="H33" s="156">
        <v>-864.3</v>
      </c>
      <c r="I33" s="156">
        <v>0</v>
      </c>
      <c r="J33" s="156">
        <v>-15187.99</v>
      </c>
    </row>
    <row r="34" spans="1:10">
      <c r="A34" s="146">
        <v>40056</v>
      </c>
      <c r="B34" s="154" t="s">
        <v>193</v>
      </c>
      <c r="C34" s="154" t="s">
        <v>194</v>
      </c>
      <c r="D34" s="156">
        <v>1625634.4</v>
      </c>
      <c r="E34" s="154" t="s">
        <v>183</v>
      </c>
      <c r="F34" s="156">
        <v>1628943.71</v>
      </c>
      <c r="G34" s="156">
        <v>6540.84</v>
      </c>
      <c r="H34" s="156">
        <v>6570.4</v>
      </c>
      <c r="I34" s="156">
        <v>0</v>
      </c>
      <c r="J34" s="156">
        <v>-16420.55</v>
      </c>
    </row>
    <row r="35" spans="1:10">
      <c r="A35" s="146">
        <v>40086</v>
      </c>
      <c r="B35" s="154" t="s">
        <v>193</v>
      </c>
      <c r="C35" s="154" t="s">
        <v>194</v>
      </c>
      <c r="D35" s="156">
        <v>1765125.29</v>
      </c>
      <c r="E35" s="154" t="s">
        <v>183</v>
      </c>
      <c r="F35" s="156">
        <v>1773171.42</v>
      </c>
      <c r="G35" s="156">
        <v>8060.62</v>
      </c>
      <c r="H35" s="156">
        <v>1722.8</v>
      </c>
      <c r="I35" s="156">
        <v>0</v>
      </c>
      <c r="J35" s="156">
        <v>-17829.55</v>
      </c>
    </row>
    <row r="36" spans="1:10">
      <c r="A36" s="146">
        <v>40117</v>
      </c>
      <c r="B36" s="154" t="s">
        <v>193</v>
      </c>
      <c r="C36" s="154" t="s">
        <v>194</v>
      </c>
      <c r="D36" s="156">
        <v>1428283.54</v>
      </c>
      <c r="E36" s="154" t="s">
        <v>183</v>
      </c>
      <c r="F36" s="156">
        <v>1415815.48</v>
      </c>
      <c r="G36" s="156">
        <v>24533.33</v>
      </c>
      <c r="H36" s="156">
        <v>2361.85</v>
      </c>
      <c r="I36" s="156">
        <v>0</v>
      </c>
      <c r="J36" s="156">
        <v>-14427.12</v>
      </c>
    </row>
    <row r="37" spans="1:10">
      <c r="A37" s="146">
        <v>40147</v>
      </c>
      <c r="B37" s="154" t="s">
        <v>193</v>
      </c>
      <c r="C37" s="154" t="s">
        <v>194</v>
      </c>
      <c r="D37" s="156">
        <v>1465118.68</v>
      </c>
      <c r="E37" s="154" t="s">
        <v>183</v>
      </c>
      <c r="F37" s="156">
        <v>1471701.58</v>
      </c>
      <c r="G37" s="156">
        <v>7932.48</v>
      </c>
      <c r="H37" s="156">
        <v>283.8</v>
      </c>
      <c r="I37" s="156">
        <v>0</v>
      </c>
      <c r="J37" s="156">
        <v>-14799.18</v>
      </c>
    </row>
    <row r="38" spans="1:10">
      <c r="A38" s="146">
        <v>40178</v>
      </c>
      <c r="B38" s="154" t="s">
        <v>193</v>
      </c>
      <c r="C38" s="154" t="s">
        <v>194</v>
      </c>
      <c r="D38" s="156">
        <v>1475016.37</v>
      </c>
      <c r="E38" s="154" t="s">
        <v>183</v>
      </c>
      <c r="F38" s="156">
        <v>1474564.85</v>
      </c>
      <c r="G38" s="156">
        <v>13350.57</v>
      </c>
      <c r="H38" s="156">
        <v>2000.1</v>
      </c>
      <c r="I38" s="156">
        <v>0</v>
      </c>
      <c r="J38" s="156">
        <v>-14899.15</v>
      </c>
    </row>
    <row r="39" spans="1:10">
      <c r="A39" s="146">
        <v>40209</v>
      </c>
      <c r="B39" s="154" t="s">
        <v>193</v>
      </c>
      <c r="C39" s="154" t="s">
        <v>194</v>
      </c>
      <c r="D39" s="156">
        <v>1765891.16</v>
      </c>
      <c r="E39" s="154" t="s">
        <v>183</v>
      </c>
      <c r="F39" s="156">
        <v>1760436.51</v>
      </c>
      <c r="G39" s="156">
        <v>21416.799999999999</v>
      </c>
      <c r="H39" s="156">
        <v>1875.13</v>
      </c>
      <c r="I39" s="156">
        <v>0</v>
      </c>
      <c r="J39" s="156">
        <v>-17837.28</v>
      </c>
    </row>
    <row r="40" spans="1:10">
      <c r="A40" s="146">
        <v>40237</v>
      </c>
      <c r="B40" s="154" t="s">
        <v>193</v>
      </c>
      <c r="C40" s="154" t="s">
        <v>194</v>
      </c>
      <c r="D40" s="156">
        <v>1618253.92</v>
      </c>
      <c r="E40" s="154" t="s">
        <v>183</v>
      </c>
      <c r="F40" s="156">
        <v>1612136.05</v>
      </c>
      <c r="G40" s="156">
        <v>22628.3</v>
      </c>
      <c r="H40" s="156">
        <v>-164.43</v>
      </c>
      <c r="I40" s="156">
        <v>0</v>
      </c>
      <c r="J40" s="156">
        <v>-16346</v>
      </c>
    </row>
    <row r="41" spans="1:10">
      <c r="A41" s="146">
        <v>40268</v>
      </c>
      <c r="B41" s="154" t="s">
        <v>193</v>
      </c>
      <c r="C41" s="154" t="s">
        <v>194</v>
      </c>
      <c r="D41" s="156">
        <v>1574857.79</v>
      </c>
      <c r="E41" s="154" t="s">
        <v>183</v>
      </c>
      <c r="F41" s="156">
        <v>1570974.1</v>
      </c>
      <c r="G41" s="156">
        <v>18855.400000000001</v>
      </c>
      <c r="H41" s="156">
        <v>935.93</v>
      </c>
      <c r="I41" s="156">
        <v>0</v>
      </c>
      <c r="J41" s="156">
        <v>-15907.64</v>
      </c>
    </row>
    <row r="42" spans="1:10">
      <c r="A42" s="146">
        <v>40298</v>
      </c>
      <c r="B42" s="154" t="s">
        <v>193</v>
      </c>
      <c r="C42" s="154" t="s">
        <v>194</v>
      </c>
      <c r="D42" s="156">
        <v>1615324.54</v>
      </c>
      <c r="E42" s="154" t="s">
        <v>183</v>
      </c>
      <c r="F42" s="156">
        <v>1613862.82</v>
      </c>
      <c r="G42" s="156">
        <v>15671.76</v>
      </c>
      <c r="H42" s="156">
        <v>2106.36</v>
      </c>
      <c r="I42" s="156">
        <v>0</v>
      </c>
      <c r="J42" s="156">
        <v>-16316.4</v>
      </c>
    </row>
    <row r="43" spans="1:10">
      <c r="A43" s="146">
        <v>40329</v>
      </c>
      <c r="B43" s="154" t="s">
        <v>193</v>
      </c>
      <c r="C43" s="154" t="s">
        <v>194</v>
      </c>
      <c r="D43" s="156">
        <v>168597.12</v>
      </c>
      <c r="E43" s="154" t="s">
        <v>183</v>
      </c>
      <c r="F43" s="156">
        <v>164214.35</v>
      </c>
      <c r="G43" s="156">
        <v>7699.21</v>
      </c>
      <c r="H43" s="156">
        <v>-1613.44</v>
      </c>
      <c r="I43" s="156">
        <v>0</v>
      </c>
      <c r="J43" s="156">
        <v>-1703</v>
      </c>
    </row>
    <row r="44" spans="1:10">
      <c r="A44" s="146">
        <v>40359</v>
      </c>
      <c r="B44" s="154" t="s">
        <v>193</v>
      </c>
      <c r="C44" s="154" t="s">
        <v>194</v>
      </c>
      <c r="D44" s="156">
        <v>179295.08</v>
      </c>
      <c r="E44" s="154" t="s">
        <v>183</v>
      </c>
      <c r="F44" s="156">
        <v>172271.83</v>
      </c>
      <c r="G44" s="156">
        <v>5307.04</v>
      </c>
      <c r="H44" s="156">
        <v>3527.28</v>
      </c>
      <c r="I44" s="156">
        <v>0</v>
      </c>
      <c r="J44" s="156">
        <v>-1811.07</v>
      </c>
    </row>
    <row r="45" spans="1:10">
      <c r="A45" s="146">
        <v>40390</v>
      </c>
      <c r="B45" s="154" t="s">
        <v>193</v>
      </c>
      <c r="C45" s="154" t="s">
        <v>194</v>
      </c>
      <c r="D45" s="156">
        <v>22349.87</v>
      </c>
      <c r="E45" s="154" t="s">
        <v>183</v>
      </c>
      <c r="F45" s="156">
        <v>22359.919999999998</v>
      </c>
      <c r="G45" s="156">
        <v>2875.8</v>
      </c>
      <c r="H45" s="156">
        <v>-2660.09</v>
      </c>
      <c r="I45" s="156">
        <v>0</v>
      </c>
      <c r="J45" s="156">
        <v>-225.76</v>
      </c>
    </row>
    <row r="46" spans="1:10">
      <c r="A46" s="146">
        <v>40421</v>
      </c>
      <c r="B46" s="154" t="s">
        <v>193</v>
      </c>
      <c r="C46" s="154" t="s">
        <v>194</v>
      </c>
      <c r="D46" s="156">
        <v>46221.13</v>
      </c>
      <c r="E46" s="154" t="s">
        <v>183</v>
      </c>
      <c r="F46" s="156">
        <v>45542.45</v>
      </c>
      <c r="G46" s="156">
        <v>966.55</v>
      </c>
      <c r="H46" s="156">
        <v>179.01</v>
      </c>
      <c r="I46" s="156">
        <v>0</v>
      </c>
      <c r="J46" s="156">
        <v>-466.88</v>
      </c>
    </row>
    <row r="47" spans="1:10">
      <c r="A47" s="146">
        <v>40451</v>
      </c>
      <c r="B47" s="154" t="s">
        <v>193</v>
      </c>
      <c r="C47" s="154" t="s">
        <v>194</v>
      </c>
      <c r="D47" s="156">
        <v>8029.96</v>
      </c>
      <c r="E47" s="154" t="s">
        <v>183</v>
      </c>
      <c r="F47" s="156">
        <v>8371.9500000000007</v>
      </c>
      <c r="G47" s="156">
        <v>2159.0300000000002</v>
      </c>
      <c r="H47" s="156">
        <v>-2419.91</v>
      </c>
      <c r="I47" s="156">
        <v>0</v>
      </c>
      <c r="J47" s="156">
        <v>-81.11</v>
      </c>
    </row>
    <row r="48" spans="1:10">
      <c r="A48" s="146">
        <v>40482</v>
      </c>
      <c r="B48" s="154" t="s">
        <v>193</v>
      </c>
      <c r="C48" s="154" t="s">
        <v>194</v>
      </c>
      <c r="D48" s="156">
        <v>34768.54</v>
      </c>
      <c r="E48" s="154" t="s">
        <v>183</v>
      </c>
      <c r="F48" s="156">
        <v>29142.09</v>
      </c>
      <c r="G48" s="156">
        <v>3273.99</v>
      </c>
      <c r="H48" s="156">
        <v>2703.65</v>
      </c>
      <c r="I48" s="156">
        <v>0</v>
      </c>
      <c r="J48" s="156">
        <v>-351.19</v>
      </c>
    </row>
    <row r="49" spans="1:10">
      <c r="A49" s="146">
        <v>40512</v>
      </c>
      <c r="B49" s="154" t="s">
        <v>193</v>
      </c>
      <c r="C49" s="154" t="s">
        <v>194</v>
      </c>
      <c r="D49" s="156">
        <v>40330.699999999997</v>
      </c>
      <c r="E49" s="154" t="s">
        <v>183</v>
      </c>
      <c r="F49" s="156">
        <v>33507.39</v>
      </c>
      <c r="G49" s="156">
        <v>1078.33</v>
      </c>
      <c r="H49" s="156">
        <v>6152.36</v>
      </c>
      <c r="I49" s="156">
        <v>0</v>
      </c>
      <c r="J49" s="156">
        <v>-407.38</v>
      </c>
    </row>
    <row r="50" spans="1:10">
      <c r="A50" s="146">
        <v>40543</v>
      </c>
      <c r="B50" s="154" t="s">
        <v>193</v>
      </c>
      <c r="C50" s="154" t="s">
        <v>194</v>
      </c>
      <c r="D50" s="156">
        <v>22949.58</v>
      </c>
      <c r="E50" s="154" t="s">
        <v>183</v>
      </c>
      <c r="F50" s="156">
        <v>16523.669999999998</v>
      </c>
      <c r="G50" s="156">
        <v>2648.96</v>
      </c>
      <c r="H50" s="156">
        <v>4008.76</v>
      </c>
      <c r="I50" s="156">
        <v>0</v>
      </c>
      <c r="J50" s="156">
        <v>-231.81</v>
      </c>
    </row>
    <row r="51" spans="1:10">
      <c r="A51" s="146">
        <v>40574</v>
      </c>
      <c r="B51" s="154" t="s">
        <v>193</v>
      </c>
      <c r="C51" s="154" t="s">
        <v>194</v>
      </c>
      <c r="D51" s="156">
        <v>10413.299999999999</v>
      </c>
      <c r="E51" s="154" t="s">
        <v>183</v>
      </c>
      <c r="F51" s="156">
        <v>6589.51</v>
      </c>
      <c r="G51" s="156">
        <v>27735.41</v>
      </c>
      <c r="H51" s="156">
        <v>821.74</v>
      </c>
      <c r="I51" s="156">
        <v>-24628.16</v>
      </c>
      <c r="J51" s="156">
        <v>-105.2</v>
      </c>
    </row>
    <row r="52" spans="1:10">
      <c r="A52" s="146">
        <v>40602</v>
      </c>
      <c r="B52" s="154" t="s">
        <v>193</v>
      </c>
      <c r="C52" s="154" t="s">
        <v>194</v>
      </c>
      <c r="D52" s="156">
        <v>1126.24</v>
      </c>
      <c r="E52" s="154" t="s">
        <v>183</v>
      </c>
      <c r="F52" s="156">
        <v>931.35</v>
      </c>
      <c r="G52" s="156">
        <v>1183.04</v>
      </c>
      <c r="H52" s="156">
        <v>247.24</v>
      </c>
      <c r="I52" s="156">
        <v>-1224.01</v>
      </c>
      <c r="J52" s="156">
        <v>-11.38</v>
      </c>
    </row>
    <row r="53" spans="1:10">
      <c r="A53" s="146">
        <v>40633</v>
      </c>
      <c r="B53" s="154" t="s">
        <v>193</v>
      </c>
      <c r="C53" s="154" t="s">
        <v>194</v>
      </c>
      <c r="D53" s="156">
        <v>13931.36</v>
      </c>
      <c r="E53" s="154" t="s">
        <v>183</v>
      </c>
      <c r="F53" s="156">
        <v>5539.84</v>
      </c>
      <c r="G53" s="156">
        <v>4551.58</v>
      </c>
      <c r="H53" s="156">
        <v>3980.65</v>
      </c>
      <c r="I53" s="156">
        <v>0</v>
      </c>
      <c r="J53" s="156">
        <v>-140.71</v>
      </c>
    </row>
    <row r="54" spans="1:10">
      <c r="A54" s="146">
        <v>40663</v>
      </c>
      <c r="B54" s="154" t="s">
        <v>193</v>
      </c>
      <c r="C54" s="154" t="s">
        <v>194</v>
      </c>
      <c r="D54" s="156">
        <v>826.96</v>
      </c>
      <c r="E54" s="154" t="s">
        <v>183</v>
      </c>
      <c r="F54" s="156">
        <v>506.34</v>
      </c>
      <c r="G54" s="156">
        <v>174.87</v>
      </c>
      <c r="H54" s="156">
        <v>3276.37</v>
      </c>
      <c r="I54" s="156">
        <v>-3122.27</v>
      </c>
      <c r="J54" s="156">
        <v>-8.35</v>
      </c>
    </row>
    <row r="55" spans="1:10">
      <c r="A55" s="146">
        <v>40694</v>
      </c>
      <c r="B55" s="154" t="s">
        <v>193</v>
      </c>
      <c r="C55" s="154" t="s">
        <v>194</v>
      </c>
      <c r="D55" s="156">
        <v>4372.75</v>
      </c>
      <c r="E55" s="154" t="s">
        <v>183</v>
      </c>
      <c r="F55" s="156">
        <v>3715.14</v>
      </c>
      <c r="G55" s="156">
        <v>1337.62</v>
      </c>
      <c r="H55" s="156">
        <v>1038.5899999999999</v>
      </c>
      <c r="I55" s="156">
        <v>-1674.44</v>
      </c>
      <c r="J55" s="156">
        <v>-44.16</v>
      </c>
    </row>
    <row r="56" spans="1:10">
      <c r="A56" s="146">
        <v>40724</v>
      </c>
      <c r="B56" s="154" t="s">
        <v>193</v>
      </c>
      <c r="C56" s="154" t="s">
        <v>194</v>
      </c>
      <c r="D56" s="156">
        <v>9420.98</v>
      </c>
      <c r="E56" s="154" t="s">
        <v>183</v>
      </c>
      <c r="F56" s="156">
        <v>11908.16</v>
      </c>
      <c r="G56" s="156">
        <v>1233.47</v>
      </c>
      <c r="H56" s="156">
        <v>-304.57</v>
      </c>
      <c r="I56" s="156">
        <v>-3320.93</v>
      </c>
      <c r="J56" s="156">
        <v>-95.15</v>
      </c>
    </row>
    <row r="57" spans="1:10">
      <c r="A57" s="146">
        <v>40755</v>
      </c>
      <c r="B57" s="154" t="s">
        <v>193</v>
      </c>
      <c r="C57" s="154" t="s">
        <v>194</v>
      </c>
      <c r="D57" s="156">
        <v>6908.93</v>
      </c>
      <c r="E57" s="154" t="s">
        <v>183</v>
      </c>
      <c r="F57" s="156">
        <v>5299.73</v>
      </c>
      <c r="G57" s="156">
        <v>2122.0100000000002</v>
      </c>
      <c r="H57" s="156">
        <v>201.76</v>
      </c>
      <c r="I57" s="156">
        <v>-644.79</v>
      </c>
      <c r="J57" s="156">
        <v>-69.78</v>
      </c>
    </row>
    <row r="58" spans="1:10" s="344" customFormat="1">
      <c r="A58" s="146">
        <v>40786</v>
      </c>
      <c r="B58" s="154" t="s">
        <v>193</v>
      </c>
      <c r="C58" s="154" t="s">
        <v>194</v>
      </c>
      <c r="D58" s="156">
        <v>0</v>
      </c>
      <c r="E58" s="154"/>
      <c r="F58" s="156"/>
      <c r="G58" s="156"/>
      <c r="H58" s="156"/>
      <c r="I58" s="156"/>
      <c r="J58" s="156"/>
    </row>
    <row r="59" spans="1:10" s="344" customFormat="1">
      <c r="A59" s="146">
        <v>40816</v>
      </c>
      <c r="B59" s="154" t="s">
        <v>193</v>
      </c>
      <c r="C59" s="154" t="s">
        <v>194</v>
      </c>
      <c r="D59" s="156">
        <v>0</v>
      </c>
      <c r="E59" s="154"/>
      <c r="F59" s="156"/>
      <c r="G59" s="156"/>
      <c r="H59" s="156"/>
      <c r="I59" s="156"/>
      <c r="J59" s="156"/>
    </row>
    <row r="60" spans="1:10" s="344" customFormat="1">
      <c r="A60" s="146">
        <v>40847</v>
      </c>
      <c r="B60" s="154" t="s">
        <v>193</v>
      </c>
      <c r="C60" s="154" t="s">
        <v>194</v>
      </c>
      <c r="D60" s="156">
        <v>0</v>
      </c>
      <c r="E60" s="154"/>
      <c r="F60" s="156"/>
      <c r="G60" s="156"/>
      <c r="H60" s="156"/>
      <c r="I60" s="156"/>
      <c r="J60" s="156"/>
    </row>
    <row r="61" spans="1:10" s="344" customFormat="1">
      <c r="A61" s="146">
        <v>40877</v>
      </c>
      <c r="B61" s="154" t="s">
        <v>193</v>
      </c>
      <c r="C61" s="154" t="s">
        <v>194</v>
      </c>
      <c r="D61" s="156">
        <v>0</v>
      </c>
      <c r="E61" s="154"/>
      <c r="F61" s="156"/>
      <c r="G61" s="156"/>
      <c r="H61" s="156"/>
      <c r="I61" s="156"/>
      <c r="J61" s="156"/>
    </row>
    <row r="62" spans="1:10" s="344" customFormat="1">
      <c r="A62" s="146">
        <v>40908</v>
      </c>
      <c r="B62" s="154" t="s">
        <v>193</v>
      </c>
      <c r="C62" s="154" t="s">
        <v>194</v>
      </c>
      <c r="D62" s="156">
        <v>0</v>
      </c>
      <c r="E62" s="154"/>
      <c r="F62" s="156"/>
      <c r="G62" s="156"/>
      <c r="H62" s="156"/>
      <c r="I62" s="156"/>
      <c r="J62" s="156"/>
    </row>
    <row r="63" spans="1:10" s="344" customFormat="1">
      <c r="A63" s="146">
        <v>40939</v>
      </c>
      <c r="B63" s="154" t="s">
        <v>193</v>
      </c>
      <c r="C63" s="154" t="s">
        <v>194</v>
      </c>
      <c r="D63" s="156">
        <v>0</v>
      </c>
      <c r="E63" s="154"/>
      <c r="F63" s="156"/>
      <c r="G63" s="156"/>
      <c r="H63" s="156"/>
      <c r="I63" s="156"/>
      <c r="J63" s="156"/>
    </row>
    <row r="64" spans="1:10" s="344" customFormat="1">
      <c r="A64" s="146">
        <v>40968</v>
      </c>
      <c r="B64" s="154" t="s">
        <v>193</v>
      </c>
      <c r="C64" s="154" t="s">
        <v>194</v>
      </c>
      <c r="D64" s="156">
        <v>0</v>
      </c>
      <c r="E64" s="154"/>
      <c r="F64" s="156"/>
      <c r="G64" s="156"/>
      <c r="H64" s="156"/>
      <c r="I64" s="156"/>
      <c r="J64" s="156"/>
    </row>
    <row r="65" spans="1:10" s="344" customFormat="1">
      <c r="A65" s="146">
        <v>40999</v>
      </c>
      <c r="B65" s="154" t="s">
        <v>193</v>
      </c>
      <c r="C65" s="154" t="s">
        <v>194</v>
      </c>
      <c r="D65" s="156">
        <v>0</v>
      </c>
      <c r="E65" s="154"/>
      <c r="F65" s="156"/>
      <c r="G65" s="156"/>
      <c r="H65" s="156"/>
      <c r="I65" s="156"/>
      <c r="J65" s="156"/>
    </row>
    <row r="66" spans="1:10" s="344" customFormat="1">
      <c r="A66" s="146">
        <v>41029</v>
      </c>
      <c r="B66" s="154" t="s">
        <v>193</v>
      </c>
      <c r="C66" s="154" t="s">
        <v>194</v>
      </c>
      <c r="D66" s="156">
        <v>0</v>
      </c>
      <c r="E66" s="154"/>
      <c r="F66" s="156"/>
      <c r="G66" s="156"/>
      <c r="H66" s="156"/>
      <c r="I66" s="156"/>
      <c r="J66" s="156"/>
    </row>
    <row r="67" spans="1:10" s="344" customFormat="1">
      <c r="A67" s="146">
        <v>41060</v>
      </c>
      <c r="B67" s="154" t="s">
        <v>193</v>
      </c>
      <c r="C67" s="154" t="s">
        <v>194</v>
      </c>
      <c r="D67" s="156">
        <v>0</v>
      </c>
      <c r="E67" s="154"/>
      <c r="F67" s="156"/>
      <c r="G67" s="156"/>
      <c r="H67" s="156"/>
      <c r="I67" s="156"/>
      <c r="J67" s="156"/>
    </row>
    <row r="68" spans="1:10" s="344" customFormat="1">
      <c r="A68" s="146">
        <v>41090</v>
      </c>
      <c r="B68" s="154" t="s">
        <v>193</v>
      </c>
      <c r="C68" s="154" t="s">
        <v>194</v>
      </c>
      <c r="D68" s="156">
        <v>0</v>
      </c>
      <c r="E68" s="154"/>
      <c r="F68" s="156"/>
      <c r="G68" s="156"/>
      <c r="H68" s="156"/>
      <c r="I68" s="156"/>
      <c r="J68" s="156"/>
    </row>
    <row r="69" spans="1:10" s="344" customFormat="1">
      <c r="A69" s="146">
        <v>41121</v>
      </c>
      <c r="B69" s="154" t="s">
        <v>193</v>
      </c>
      <c r="C69" s="154" t="s">
        <v>194</v>
      </c>
      <c r="D69" s="156">
        <v>0</v>
      </c>
      <c r="E69" s="154"/>
      <c r="F69" s="156"/>
      <c r="G69" s="156"/>
      <c r="H69" s="156"/>
      <c r="I69" s="156"/>
      <c r="J69" s="156"/>
    </row>
    <row r="70" spans="1:10" s="344" customFormat="1">
      <c r="A70" s="146">
        <v>41152</v>
      </c>
      <c r="B70" s="154" t="s">
        <v>193</v>
      </c>
      <c r="C70" s="154" t="s">
        <v>194</v>
      </c>
      <c r="D70" s="156">
        <v>0</v>
      </c>
      <c r="E70" s="154"/>
      <c r="F70" s="156"/>
      <c r="G70" s="156"/>
      <c r="H70" s="156"/>
      <c r="I70" s="156"/>
      <c r="J70" s="156"/>
    </row>
    <row r="71" spans="1:10" s="344" customFormat="1">
      <c r="A71" s="146">
        <v>41182</v>
      </c>
      <c r="B71" s="154" t="s">
        <v>193</v>
      </c>
      <c r="C71" s="154" t="s">
        <v>194</v>
      </c>
      <c r="D71" s="156">
        <v>0</v>
      </c>
      <c r="E71" s="154"/>
      <c r="F71" s="156"/>
      <c r="G71" s="156"/>
      <c r="H71" s="156"/>
      <c r="I71" s="156"/>
      <c r="J71" s="156"/>
    </row>
    <row r="72" spans="1:10" s="344" customFormat="1">
      <c r="A72" s="146">
        <v>41213</v>
      </c>
      <c r="B72" s="154" t="s">
        <v>193</v>
      </c>
      <c r="C72" s="154" t="s">
        <v>194</v>
      </c>
      <c r="D72" s="156">
        <v>0</v>
      </c>
      <c r="E72" s="154"/>
      <c r="F72" s="156"/>
      <c r="G72" s="156"/>
      <c r="H72" s="156"/>
      <c r="I72" s="156"/>
      <c r="J72" s="156"/>
    </row>
    <row r="73" spans="1:10" s="344" customFormat="1">
      <c r="A73" s="146">
        <v>41243</v>
      </c>
      <c r="B73" s="154" t="s">
        <v>193</v>
      </c>
      <c r="C73" s="154" t="s">
        <v>194</v>
      </c>
      <c r="D73" s="156">
        <v>0</v>
      </c>
      <c r="E73" s="154"/>
      <c r="F73" s="156"/>
      <c r="G73" s="156"/>
      <c r="H73" s="156"/>
      <c r="I73" s="156"/>
      <c r="J73" s="156"/>
    </row>
    <row r="74" spans="1:10" s="344" customFormat="1">
      <c r="A74" s="146">
        <v>41274</v>
      </c>
      <c r="B74" s="154" t="s">
        <v>193</v>
      </c>
      <c r="C74" s="154" t="s">
        <v>194</v>
      </c>
      <c r="D74" s="156">
        <v>0</v>
      </c>
      <c r="E74" s="154"/>
      <c r="F74" s="156"/>
      <c r="G74" s="156"/>
      <c r="H74" s="156"/>
      <c r="I74" s="156"/>
      <c r="J74" s="156"/>
    </row>
    <row r="75" spans="1:10" s="344" customFormat="1">
      <c r="A75" s="146">
        <v>41305</v>
      </c>
      <c r="B75" s="154" t="s">
        <v>193</v>
      </c>
      <c r="C75" s="154" t="s">
        <v>194</v>
      </c>
      <c r="D75" s="156">
        <v>0</v>
      </c>
      <c r="E75" s="154"/>
      <c r="F75" s="156"/>
      <c r="G75" s="156"/>
      <c r="H75" s="156"/>
      <c r="I75" s="156"/>
      <c r="J75" s="156"/>
    </row>
    <row r="76" spans="1:10" s="344" customFormat="1">
      <c r="A76" s="146">
        <v>41333</v>
      </c>
      <c r="B76" s="154" t="s">
        <v>193</v>
      </c>
      <c r="C76" s="154" t="s">
        <v>194</v>
      </c>
      <c r="D76" s="156">
        <v>0</v>
      </c>
      <c r="E76" s="154"/>
      <c r="F76" s="156"/>
      <c r="G76" s="156"/>
      <c r="H76" s="156"/>
      <c r="I76" s="156"/>
      <c r="J76" s="156"/>
    </row>
    <row r="77" spans="1:10" s="344" customFormat="1">
      <c r="A77" s="146">
        <v>41364</v>
      </c>
      <c r="B77" s="154" t="s">
        <v>193</v>
      </c>
      <c r="C77" s="154" t="s">
        <v>194</v>
      </c>
      <c r="D77" s="156">
        <v>0</v>
      </c>
      <c r="E77" s="154"/>
      <c r="F77" s="156"/>
      <c r="G77" s="156"/>
      <c r="H77" s="156"/>
      <c r="I77" s="156"/>
      <c r="J77" s="156"/>
    </row>
    <row r="78" spans="1:10" s="344" customFormat="1">
      <c r="A78" s="146">
        <v>41394</v>
      </c>
      <c r="B78" s="154" t="s">
        <v>193</v>
      </c>
      <c r="C78" s="154" t="s">
        <v>194</v>
      </c>
      <c r="D78" s="156">
        <v>0</v>
      </c>
      <c r="E78" s="154"/>
      <c r="F78" s="156"/>
      <c r="G78" s="156"/>
      <c r="H78" s="156"/>
      <c r="I78" s="156"/>
      <c r="J78" s="156"/>
    </row>
    <row r="79" spans="1:10" s="344" customFormat="1">
      <c r="A79" s="146">
        <v>41425</v>
      </c>
      <c r="B79" s="154" t="s">
        <v>193</v>
      </c>
      <c r="C79" s="154" t="s">
        <v>194</v>
      </c>
      <c r="D79" s="156">
        <v>0</v>
      </c>
      <c r="E79" s="154"/>
      <c r="F79" s="156"/>
      <c r="G79" s="156"/>
      <c r="H79" s="156"/>
      <c r="I79" s="156"/>
      <c r="J79" s="156"/>
    </row>
    <row r="80" spans="1:10" s="344" customFormat="1">
      <c r="A80" s="146">
        <v>41455</v>
      </c>
      <c r="B80" s="154" t="s">
        <v>193</v>
      </c>
      <c r="C80" s="154" t="s">
        <v>194</v>
      </c>
      <c r="D80" s="156">
        <v>0</v>
      </c>
      <c r="E80" s="154"/>
      <c r="F80" s="156"/>
      <c r="G80" s="156"/>
      <c r="H80" s="156"/>
      <c r="I80" s="156"/>
      <c r="J80" s="156"/>
    </row>
    <row r="81" spans="1:10" s="344" customFormat="1">
      <c r="A81" s="146">
        <v>41486</v>
      </c>
      <c r="B81" s="154" t="s">
        <v>193</v>
      </c>
      <c r="C81" s="154" t="s">
        <v>194</v>
      </c>
      <c r="D81" s="156">
        <v>0</v>
      </c>
      <c r="E81" s="154"/>
      <c r="F81" s="156"/>
      <c r="G81" s="156"/>
      <c r="H81" s="156"/>
      <c r="I81" s="156"/>
      <c r="J81" s="156"/>
    </row>
    <row r="82" spans="1:10" s="344" customFormat="1">
      <c r="A82" s="146">
        <v>41517</v>
      </c>
      <c r="B82" s="154" t="s">
        <v>193</v>
      </c>
      <c r="C82" s="154" t="s">
        <v>194</v>
      </c>
      <c r="D82" s="156">
        <v>0</v>
      </c>
      <c r="E82" s="154"/>
      <c r="F82" s="156"/>
      <c r="G82" s="156"/>
      <c r="H82" s="156"/>
      <c r="I82" s="156"/>
      <c r="J82" s="156"/>
    </row>
    <row r="83" spans="1:10" s="344" customFormat="1">
      <c r="A83" s="146">
        <v>41547</v>
      </c>
      <c r="B83" s="154" t="s">
        <v>193</v>
      </c>
      <c r="C83" s="154" t="s">
        <v>194</v>
      </c>
      <c r="D83" s="156">
        <v>0</v>
      </c>
      <c r="E83" s="154"/>
      <c r="F83" s="156"/>
      <c r="G83" s="156"/>
      <c r="H83" s="156"/>
      <c r="I83" s="156"/>
      <c r="J83" s="156"/>
    </row>
    <row r="84" spans="1:10" s="344" customFormat="1">
      <c r="A84" s="146">
        <v>41578</v>
      </c>
      <c r="B84" s="154" t="s">
        <v>193</v>
      </c>
      <c r="C84" s="154" t="s">
        <v>194</v>
      </c>
      <c r="D84" s="156">
        <v>0</v>
      </c>
      <c r="E84" s="154"/>
      <c r="F84" s="156"/>
      <c r="G84" s="156"/>
      <c r="H84" s="156"/>
      <c r="I84" s="156"/>
      <c r="J84" s="156"/>
    </row>
    <row r="85" spans="1:10" s="344" customFormat="1">
      <c r="A85" s="146">
        <v>41608</v>
      </c>
      <c r="B85" s="154" t="s">
        <v>193</v>
      </c>
      <c r="C85" s="154" t="s">
        <v>194</v>
      </c>
      <c r="D85" s="156">
        <v>0</v>
      </c>
      <c r="E85" s="154"/>
      <c r="F85" s="156"/>
      <c r="G85" s="156"/>
      <c r="H85" s="156"/>
      <c r="I85" s="156"/>
      <c r="J85" s="156"/>
    </row>
    <row r="86" spans="1:10" s="344" customFormat="1">
      <c r="A86" s="146">
        <v>41639</v>
      </c>
      <c r="B86" s="154" t="s">
        <v>193</v>
      </c>
      <c r="C86" s="154" t="s">
        <v>194</v>
      </c>
      <c r="D86" s="156">
        <v>0</v>
      </c>
      <c r="E86" s="154"/>
      <c r="F86" s="156"/>
      <c r="G86" s="156"/>
      <c r="H86" s="156"/>
      <c r="I86" s="156"/>
      <c r="J86" s="156"/>
    </row>
    <row r="87" spans="1:10" s="344" customFormat="1">
      <c r="A87" s="146">
        <v>41670</v>
      </c>
      <c r="B87" s="154" t="s">
        <v>193</v>
      </c>
      <c r="C87" s="154" t="s">
        <v>194</v>
      </c>
      <c r="D87" s="156">
        <v>0</v>
      </c>
      <c r="E87" s="154"/>
      <c r="F87" s="156"/>
      <c r="G87" s="156"/>
      <c r="H87" s="156"/>
      <c r="I87" s="156"/>
      <c r="J87" s="156"/>
    </row>
    <row r="88" spans="1:10" s="344" customFormat="1">
      <c r="A88" s="146">
        <v>41698</v>
      </c>
      <c r="B88" s="154" t="s">
        <v>193</v>
      </c>
      <c r="C88" s="154" t="s">
        <v>194</v>
      </c>
      <c r="D88" s="156">
        <v>0</v>
      </c>
      <c r="E88" s="154"/>
      <c r="F88" s="156"/>
      <c r="G88" s="156"/>
      <c r="H88" s="156"/>
      <c r="I88" s="156"/>
      <c r="J88" s="156"/>
    </row>
    <row r="89" spans="1:10">
      <c r="A89" s="146">
        <v>41729</v>
      </c>
      <c r="B89" s="154" t="s">
        <v>193</v>
      </c>
      <c r="C89" s="154" t="s">
        <v>194</v>
      </c>
      <c r="D89" s="156">
        <v>25.08</v>
      </c>
      <c r="E89" s="154" t="s">
        <v>183</v>
      </c>
      <c r="F89" s="156">
        <v>-9853.82</v>
      </c>
      <c r="G89" s="156">
        <v>78793.740000000005</v>
      </c>
      <c r="H89" s="156">
        <v>-41324.9</v>
      </c>
      <c r="I89" s="156">
        <v>-27589.68</v>
      </c>
      <c r="J89" s="156">
        <v>-0.26</v>
      </c>
    </row>
    <row r="90" spans="1:10">
      <c r="A90" s="146">
        <v>41759</v>
      </c>
      <c r="B90" s="154" t="s">
        <v>193</v>
      </c>
      <c r="C90" s="154" t="s">
        <v>194</v>
      </c>
      <c r="D90" s="156">
        <v>964.3</v>
      </c>
      <c r="E90" s="154" t="s">
        <v>183</v>
      </c>
      <c r="F90" s="156">
        <v>1028.6600000000001</v>
      </c>
      <c r="G90" s="156">
        <v>922.93</v>
      </c>
      <c r="H90" s="156">
        <v>-602.5</v>
      </c>
      <c r="I90" s="156">
        <v>-375.06</v>
      </c>
      <c r="J90" s="156">
        <v>-9.73</v>
      </c>
    </row>
    <row r="91" spans="1:10">
      <c r="A91" s="146">
        <v>41790</v>
      </c>
      <c r="B91" s="154" t="s">
        <v>193</v>
      </c>
      <c r="C91" s="154" t="s">
        <v>194</v>
      </c>
      <c r="D91" s="156">
        <v>12458.15</v>
      </c>
      <c r="E91" s="154" t="s">
        <v>183</v>
      </c>
      <c r="F91" s="156">
        <v>10056.24</v>
      </c>
      <c r="G91" s="156">
        <v>1982.45</v>
      </c>
      <c r="H91" s="156">
        <v>725.63</v>
      </c>
      <c r="I91" s="156">
        <v>-180.32</v>
      </c>
      <c r="J91" s="156">
        <v>-125.85</v>
      </c>
    </row>
    <row r="92" spans="1:10">
      <c r="A92" s="146">
        <v>41820</v>
      </c>
      <c r="B92" s="154" t="s">
        <v>193</v>
      </c>
      <c r="C92" s="154" t="s">
        <v>194</v>
      </c>
      <c r="D92" s="156">
        <v>7736.81</v>
      </c>
      <c r="E92" s="154" t="s">
        <v>183</v>
      </c>
      <c r="F92" s="156">
        <v>5714.18</v>
      </c>
      <c r="G92" s="156">
        <v>2161.85</v>
      </c>
      <c r="H92" s="156">
        <v>33.340000000000003</v>
      </c>
      <c r="I92" s="156">
        <v>-94.4</v>
      </c>
      <c r="J92" s="156">
        <v>-78.16</v>
      </c>
    </row>
    <row r="93" spans="1:10">
      <c r="A93" s="146">
        <v>41851</v>
      </c>
      <c r="B93" s="154" t="s">
        <v>193</v>
      </c>
      <c r="C93" s="154" t="s">
        <v>194</v>
      </c>
      <c r="D93" s="156">
        <v>3456.66</v>
      </c>
      <c r="E93" s="154" t="s">
        <v>183</v>
      </c>
      <c r="F93" s="156">
        <v>27.65</v>
      </c>
      <c r="G93" s="156">
        <v>3013.8</v>
      </c>
      <c r="H93" s="156">
        <v>666.11</v>
      </c>
      <c r="I93" s="156">
        <v>-215.99</v>
      </c>
      <c r="J93" s="156">
        <v>-34.909999999999997</v>
      </c>
    </row>
    <row r="94" spans="1:10">
      <c r="A94" s="146">
        <v>41882</v>
      </c>
      <c r="B94" s="154" t="s">
        <v>193</v>
      </c>
      <c r="C94" s="154" t="s">
        <v>194</v>
      </c>
      <c r="D94" s="156">
        <v>819.04</v>
      </c>
      <c r="E94" s="154" t="s">
        <v>183</v>
      </c>
      <c r="F94" s="156">
        <v>27.77</v>
      </c>
      <c r="G94" s="156">
        <v>3756.85</v>
      </c>
      <c r="H94" s="156">
        <v>-2897.48</v>
      </c>
      <c r="I94" s="156">
        <v>-59.82</v>
      </c>
      <c r="J94" s="156">
        <v>-8.2799999999999994</v>
      </c>
    </row>
    <row r="95" spans="1:10">
      <c r="A95" s="146">
        <v>41912</v>
      </c>
      <c r="B95" s="154" t="s">
        <v>193</v>
      </c>
      <c r="C95" s="154" t="s">
        <v>194</v>
      </c>
      <c r="D95" s="156">
        <v>1032.6099999999999</v>
      </c>
      <c r="E95" s="154" t="s">
        <v>183</v>
      </c>
      <c r="F95" s="156">
        <v>216.57</v>
      </c>
      <c r="G95" s="156">
        <v>1340.61</v>
      </c>
      <c r="H95" s="156">
        <v>-349.89</v>
      </c>
      <c r="I95" s="156">
        <v>-164.25</v>
      </c>
      <c r="J95" s="156">
        <v>-10.43</v>
      </c>
    </row>
    <row r="96" spans="1:10">
      <c r="A96" s="146">
        <v>41943</v>
      </c>
      <c r="B96" s="154" t="s">
        <v>193</v>
      </c>
      <c r="C96" s="154" t="s">
        <v>194</v>
      </c>
      <c r="D96" s="156">
        <v>2437</v>
      </c>
      <c r="E96" s="154" t="s">
        <v>183</v>
      </c>
      <c r="F96" s="156">
        <v>995.7</v>
      </c>
      <c r="G96" s="156">
        <v>1530.68</v>
      </c>
      <c r="H96" s="156">
        <v>113.28</v>
      </c>
      <c r="I96" s="156">
        <v>-178.04</v>
      </c>
      <c r="J96" s="156">
        <v>-24.62</v>
      </c>
    </row>
    <row r="97" spans="1:10">
      <c r="A97" s="146">
        <v>41973</v>
      </c>
      <c r="B97" s="154" t="s">
        <v>193</v>
      </c>
      <c r="C97" s="154" t="s">
        <v>194</v>
      </c>
      <c r="D97" s="156">
        <v>706.97</v>
      </c>
      <c r="E97" s="154" t="s">
        <v>183</v>
      </c>
      <c r="F97" s="156">
        <v>772.58</v>
      </c>
      <c r="G97" s="156">
        <v>48.91</v>
      </c>
      <c r="H97" s="156">
        <v>26.82</v>
      </c>
      <c r="I97" s="156">
        <v>-134.19999999999999</v>
      </c>
      <c r="J97" s="156">
        <v>-7.14</v>
      </c>
    </row>
    <row r="98" spans="1:10">
      <c r="A98" s="146">
        <v>42004</v>
      </c>
      <c r="B98" s="154" t="s">
        <v>193</v>
      </c>
      <c r="C98" s="154" t="s">
        <v>194</v>
      </c>
      <c r="D98" s="156">
        <v>1733.56</v>
      </c>
      <c r="E98" s="154" t="s">
        <v>183</v>
      </c>
      <c r="F98" s="156">
        <v>118.7</v>
      </c>
      <c r="G98" s="156">
        <v>1677.55</v>
      </c>
      <c r="H98" s="156">
        <v>34.75</v>
      </c>
      <c r="I98" s="156">
        <v>-79.94</v>
      </c>
      <c r="J98" s="156">
        <v>-17.5</v>
      </c>
    </row>
    <row r="99" spans="1:10">
      <c r="A99" s="146">
        <v>42035</v>
      </c>
      <c r="B99" s="154" t="s">
        <v>193</v>
      </c>
      <c r="C99" s="154" t="s">
        <v>194</v>
      </c>
      <c r="D99" s="156">
        <v>1750.78</v>
      </c>
      <c r="E99" s="154" t="s">
        <v>183</v>
      </c>
      <c r="F99" s="156">
        <v>359.32</v>
      </c>
      <c r="G99" s="156">
        <v>1532.7</v>
      </c>
      <c r="H99" s="156">
        <v>39.47</v>
      </c>
      <c r="I99" s="156">
        <v>-163.02000000000001</v>
      </c>
      <c r="J99" s="156">
        <v>-17.690000000000001</v>
      </c>
    </row>
    <row r="100" spans="1:10">
      <c r="A100" s="146">
        <v>42063</v>
      </c>
      <c r="B100" s="154" t="s">
        <v>193</v>
      </c>
      <c r="C100" s="154" t="s">
        <v>194</v>
      </c>
      <c r="D100" s="156">
        <v>1926.58</v>
      </c>
      <c r="E100" s="154" t="s">
        <v>183</v>
      </c>
      <c r="F100" s="156">
        <v>472.56</v>
      </c>
      <c r="G100" s="156">
        <v>340.06</v>
      </c>
      <c r="H100" s="156">
        <v>1253.5999999999999</v>
      </c>
      <c r="I100" s="156">
        <v>-120.18</v>
      </c>
      <c r="J100" s="156">
        <v>-19.46</v>
      </c>
    </row>
    <row r="101" spans="1:10">
      <c r="A101" s="146">
        <v>42094</v>
      </c>
      <c r="B101" s="154" t="s">
        <v>193</v>
      </c>
      <c r="C101" s="154" t="s">
        <v>194</v>
      </c>
      <c r="D101" s="156">
        <v>3053.45</v>
      </c>
      <c r="E101" s="154" t="s">
        <v>183</v>
      </c>
      <c r="F101" s="156">
        <v>-1.32</v>
      </c>
      <c r="G101" s="156">
        <v>1574.7</v>
      </c>
      <c r="H101" s="156">
        <v>1597.06</v>
      </c>
      <c r="I101" s="156">
        <v>-86.14</v>
      </c>
      <c r="J101" s="156">
        <v>-30.85</v>
      </c>
    </row>
    <row r="102" spans="1:10">
      <c r="A102" s="146">
        <v>42124</v>
      </c>
      <c r="B102" s="154" t="s">
        <v>193</v>
      </c>
      <c r="C102" s="154" t="s">
        <v>194</v>
      </c>
      <c r="D102" s="156">
        <v>1643.09</v>
      </c>
      <c r="E102" s="154" t="s">
        <v>183</v>
      </c>
      <c r="F102" s="156">
        <v>287.75</v>
      </c>
      <c r="G102" s="156">
        <v>1151.67</v>
      </c>
      <c r="H102" s="156">
        <v>331.32</v>
      </c>
      <c r="I102" s="156">
        <v>-111.06</v>
      </c>
      <c r="J102" s="156">
        <v>-16.59</v>
      </c>
    </row>
    <row r="103" spans="1:10">
      <c r="A103" s="146">
        <v>42155</v>
      </c>
      <c r="B103" s="154" t="s">
        <v>193</v>
      </c>
      <c r="C103" s="154" t="s">
        <v>194</v>
      </c>
      <c r="D103" s="156">
        <v>1787.17</v>
      </c>
      <c r="E103" s="154" t="s">
        <v>183</v>
      </c>
      <c r="F103" s="156">
        <v>115.29</v>
      </c>
      <c r="G103" s="156">
        <v>1528.79</v>
      </c>
      <c r="H103" s="156">
        <v>195.54</v>
      </c>
      <c r="I103" s="156">
        <v>-34.39</v>
      </c>
      <c r="J103" s="156">
        <v>-18.059999999999999</v>
      </c>
    </row>
    <row r="104" spans="1:10">
      <c r="A104" s="146">
        <v>42185</v>
      </c>
      <c r="B104" s="154" t="s">
        <v>193</v>
      </c>
      <c r="C104" s="154" t="s">
        <v>194</v>
      </c>
      <c r="D104" s="156">
        <v>425.88</v>
      </c>
      <c r="E104" s="154" t="s">
        <v>183</v>
      </c>
      <c r="F104" s="156">
        <v>93.96</v>
      </c>
      <c r="G104" s="156">
        <v>455.1</v>
      </c>
      <c r="H104" s="156">
        <v>0</v>
      </c>
      <c r="I104" s="156">
        <v>-118.87</v>
      </c>
      <c r="J104" s="156">
        <v>-4.3099999999999996</v>
      </c>
    </row>
    <row r="105" spans="1:10">
      <c r="A105" s="146">
        <v>42216</v>
      </c>
      <c r="B105" s="154" t="s">
        <v>193</v>
      </c>
      <c r="C105" s="154" t="s">
        <v>194</v>
      </c>
      <c r="D105" s="156">
        <v>1788.04</v>
      </c>
      <c r="E105" s="154" t="s">
        <v>183</v>
      </c>
      <c r="F105" s="156">
        <v>1012.49</v>
      </c>
      <c r="G105" s="156">
        <v>912.6</v>
      </c>
      <c r="H105" s="156">
        <v>0.13</v>
      </c>
      <c r="I105" s="156">
        <v>-119.11</v>
      </c>
      <c r="J105" s="156">
        <v>-18.07</v>
      </c>
    </row>
    <row r="106" spans="1:10">
      <c r="A106" s="146">
        <v>42247</v>
      </c>
      <c r="B106" s="154" t="s">
        <v>193</v>
      </c>
      <c r="C106" s="154" t="s">
        <v>194</v>
      </c>
      <c r="D106" s="156">
        <v>2508.9499999999998</v>
      </c>
      <c r="E106" s="154" t="s">
        <v>183</v>
      </c>
      <c r="F106" s="156">
        <v>753.07</v>
      </c>
      <c r="G106" s="156">
        <v>1811.31</v>
      </c>
      <c r="H106" s="156">
        <v>25.14</v>
      </c>
      <c r="I106" s="156">
        <v>-55.23</v>
      </c>
      <c r="J106" s="156">
        <v>-25.34</v>
      </c>
    </row>
    <row r="107" spans="1:10">
      <c r="A107" s="146">
        <v>42277</v>
      </c>
      <c r="B107" s="154" t="s">
        <v>193</v>
      </c>
      <c r="C107" s="154" t="s">
        <v>194</v>
      </c>
      <c r="D107" s="156">
        <v>714.69</v>
      </c>
      <c r="E107" s="154" t="s">
        <v>183</v>
      </c>
      <c r="F107" s="156">
        <v>0.09</v>
      </c>
      <c r="G107" s="156">
        <v>753.62</v>
      </c>
      <c r="H107" s="156">
        <v>0.01</v>
      </c>
      <c r="I107" s="156">
        <v>-31.81</v>
      </c>
      <c r="J107" s="156">
        <v>-7.22</v>
      </c>
    </row>
    <row r="108" spans="1:10">
      <c r="A108" s="146">
        <v>42308</v>
      </c>
      <c r="B108" s="154" t="s">
        <v>193</v>
      </c>
      <c r="C108" s="154" t="s">
        <v>194</v>
      </c>
      <c r="D108" s="156">
        <v>3171.38</v>
      </c>
      <c r="E108" s="154" t="s">
        <v>183</v>
      </c>
      <c r="F108" s="156">
        <v>188.01</v>
      </c>
      <c r="G108" s="156">
        <v>1070.21</v>
      </c>
      <c r="H108" s="156">
        <v>2005.64</v>
      </c>
      <c r="I108" s="156">
        <v>-60.45</v>
      </c>
      <c r="J108" s="156">
        <v>-32.03</v>
      </c>
    </row>
    <row r="109" spans="1:10">
      <c r="A109" s="146">
        <v>42338</v>
      </c>
      <c r="B109" s="154" t="s">
        <v>193</v>
      </c>
      <c r="C109" s="154" t="s">
        <v>194</v>
      </c>
      <c r="D109" s="156">
        <v>648.62</v>
      </c>
      <c r="E109" s="154" t="s">
        <v>183</v>
      </c>
      <c r="F109" s="156">
        <v>294.61</v>
      </c>
      <c r="G109" s="156">
        <v>336.72</v>
      </c>
      <c r="H109" s="156">
        <v>39.61</v>
      </c>
      <c r="I109" s="156">
        <v>-15.77</v>
      </c>
      <c r="J109" s="156">
        <v>-6.55</v>
      </c>
    </row>
    <row r="110" spans="1:10">
      <c r="A110" s="146">
        <v>42369</v>
      </c>
      <c r="B110" s="154" t="s">
        <v>193</v>
      </c>
      <c r="C110" s="154" t="s">
        <v>194</v>
      </c>
      <c r="D110" s="156">
        <v>4346.08</v>
      </c>
      <c r="E110" s="154" t="s">
        <v>183</v>
      </c>
      <c r="F110" s="156">
        <v>-188.02</v>
      </c>
      <c r="G110" s="156">
        <v>4565.7</v>
      </c>
      <c r="H110" s="156">
        <v>12.3</v>
      </c>
      <c r="I110" s="156">
        <v>0</v>
      </c>
      <c r="J110" s="156">
        <v>-43.9</v>
      </c>
    </row>
    <row r="111" spans="1:10">
      <c r="A111" s="146">
        <v>42400</v>
      </c>
      <c r="B111" s="154" t="s">
        <v>193</v>
      </c>
      <c r="C111" s="154" t="s">
        <v>194</v>
      </c>
      <c r="D111" s="156">
        <v>248.24</v>
      </c>
      <c r="E111" s="154" t="s">
        <v>183</v>
      </c>
      <c r="F111" s="156">
        <v>-2.39</v>
      </c>
      <c r="G111" s="156">
        <v>237.85</v>
      </c>
      <c r="H111" s="156">
        <v>15.29</v>
      </c>
      <c r="I111" s="156">
        <v>0</v>
      </c>
      <c r="J111" s="156">
        <v>-2.5099999999999998</v>
      </c>
    </row>
    <row r="112" spans="1:10">
      <c r="A112" s="146">
        <v>42429</v>
      </c>
      <c r="B112" s="154" t="s">
        <v>193</v>
      </c>
      <c r="C112" s="154" t="s">
        <v>194</v>
      </c>
      <c r="D112" s="156">
        <v>704.84</v>
      </c>
      <c r="E112" s="154" t="s">
        <v>183</v>
      </c>
      <c r="F112" s="156">
        <v>417</v>
      </c>
      <c r="G112" s="156">
        <v>294.95999999999998</v>
      </c>
      <c r="H112" s="156">
        <v>0</v>
      </c>
      <c r="I112" s="156">
        <v>0</v>
      </c>
      <c r="J112" s="156">
        <v>-7.12</v>
      </c>
    </row>
    <row r="113" spans="1:10">
      <c r="A113" s="146">
        <v>42460</v>
      </c>
      <c r="B113" s="154" t="s">
        <v>193</v>
      </c>
      <c r="C113" s="154" t="s">
        <v>194</v>
      </c>
      <c r="D113" s="156">
        <v>866.65</v>
      </c>
      <c r="E113" s="154" t="s">
        <v>183</v>
      </c>
      <c r="F113" s="156">
        <v>252.17</v>
      </c>
      <c r="G113" s="156">
        <v>633.01</v>
      </c>
      <c r="H113" s="156">
        <v>0</v>
      </c>
      <c r="I113" s="156">
        <v>-9.7799999999999994</v>
      </c>
      <c r="J113" s="156">
        <v>-8.75</v>
      </c>
    </row>
    <row r="114" spans="1:10">
      <c r="A114" s="146">
        <v>42490</v>
      </c>
      <c r="B114" s="154" t="s">
        <v>193</v>
      </c>
      <c r="C114" s="154" t="s">
        <v>194</v>
      </c>
      <c r="D114" s="156">
        <v>223.1</v>
      </c>
      <c r="E114" s="154" t="s">
        <v>183</v>
      </c>
      <c r="F114" s="156">
        <v>34.31</v>
      </c>
      <c r="G114" s="156">
        <v>224.9</v>
      </c>
      <c r="H114" s="156">
        <v>0</v>
      </c>
      <c r="I114" s="156">
        <v>-33.86</v>
      </c>
      <c r="J114" s="156">
        <v>-2.25</v>
      </c>
    </row>
    <row r="115" spans="1:10">
      <c r="A115" s="146">
        <v>42521</v>
      </c>
      <c r="B115" s="154" t="s">
        <v>193</v>
      </c>
      <c r="C115" s="154" t="s">
        <v>194</v>
      </c>
      <c r="D115" s="156">
        <v>2280.65</v>
      </c>
      <c r="E115" s="154" t="s">
        <v>183</v>
      </c>
      <c r="F115" s="156">
        <v>0.08</v>
      </c>
      <c r="G115" s="156">
        <v>1189.07</v>
      </c>
      <c r="H115" s="156">
        <v>1116.42</v>
      </c>
      <c r="I115" s="156">
        <v>-1.88</v>
      </c>
      <c r="J115" s="156">
        <v>-23.04</v>
      </c>
    </row>
    <row r="116" spans="1:10">
      <c r="A116" s="146">
        <v>42551</v>
      </c>
      <c r="B116" s="154" t="s">
        <v>193</v>
      </c>
      <c r="C116" s="154" t="s">
        <v>194</v>
      </c>
      <c r="D116" s="156">
        <v>882.15</v>
      </c>
      <c r="E116" s="154" t="s">
        <v>183</v>
      </c>
      <c r="F116" s="156">
        <v>474.87</v>
      </c>
      <c r="G116" s="156">
        <v>115.4</v>
      </c>
      <c r="H116" s="156">
        <v>300.8</v>
      </c>
      <c r="I116" s="156">
        <v>0</v>
      </c>
      <c r="J116" s="156">
        <v>-8.92</v>
      </c>
    </row>
    <row r="117" spans="1:10">
      <c r="A117" s="146">
        <v>42582</v>
      </c>
      <c r="B117" s="154" t="s">
        <v>193</v>
      </c>
      <c r="C117" s="154" t="s">
        <v>194</v>
      </c>
      <c r="D117" s="156">
        <v>593.01</v>
      </c>
      <c r="E117" s="154" t="s">
        <v>183</v>
      </c>
      <c r="F117" s="156">
        <v>11.98</v>
      </c>
      <c r="G117" s="156">
        <v>658.77</v>
      </c>
      <c r="H117" s="156">
        <v>0</v>
      </c>
      <c r="I117" s="156">
        <v>-71.75</v>
      </c>
      <c r="J117" s="156">
        <v>-5.99</v>
      </c>
    </row>
    <row r="118" spans="1:10">
      <c r="A118" s="146">
        <v>42613</v>
      </c>
      <c r="B118" s="154" t="s">
        <v>193</v>
      </c>
      <c r="C118" s="154" t="s">
        <v>194</v>
      </c>
      <c r="D118" s="156">
        <v>60.57</v>
      </c>
      <c r="E118" s="154" t="s">
        <v>183</v>
      </c>
      <c r="F118" s="156">
        <v>-0.11</v>
      </c>
      <c r="G118" s="156">
        <v>141.15</v>
      </c>
      <c r="H118" s="156">
        <v>-65.48</v>
      </c>
      <c r="I118" s="156">
        <v>-14.37</v>
      </c>
      <c r="J118" s="156">
        <v>-0.62</v>
      </c>
    </row>
    <row r="119" spans="1:10">
      <c r="A119" s="146">
        <v>42643</v>
      </c>
      <c r="B119" s="154" t="s">
        <v>193</v>
      </c>
      <c r="C119" s="154" t="s">
        <v>194</v>
      </c>
      <c r="D119" s="156">
        <v>1504.27</v>
      </c>
      <c r="E119" s="154" t="s">
        <v>183</v>
      </c>
      <c r="F119" s="156">
        <v>26.67</v>
      </c>
      <c r="G119" s="156">
        <v>1686.96</v>
      </c>
      <c r="H119" s="156">
        <v>0</v>
      </c>
      <c r="I119" s="156">
        <v>-194.16</v>
      </c>
      <c r="J119" s="156">
        <v>-15.2</v>
      </c>
    </row>
    <row r="120" spans="1:10">
      <c r="A120" s="146">
        <v>42674</v>
      </c>
      <c r="B120" s="154" t="s">
        <v>193</v>
      </c>
      <c r="C120" s="154" t="s">
        <v>194</v>
      </c>
      <c r="D120" s="156">
        <v>0.74</v>
      </c>
      <c r="E120" s="154" t="s">
        <v>183</v>
      </c>
      <c r="F120" s="156">
        <v>0</v>
      </c>
      <c r="G120" s="156">
        <v>9.2799999999999994</v>
      </c>
      <c r="H120" s="156">
        <v>0</v>
      </c>
      <c r="I120" s="156">
        <v>-8.5399999999999991</v>
      </c>
      <c r="J120" s="156">
        <v>0</v>
      </c>
    </row>
    <row r="121" spans="1:10" s="344" customFormat="1">
      <c r="A121" s="146">
        <v>42704</v>
      </c>
      <c r="B121" s="154" t="s">
        <v>193</v>
      </c>
      <c r="C121" s="154" t="s">
        <v>194</v>
      </c>
      <c r="D121" s="156">
        <v>0</v>
      </c>
      <c r="E121" s="154"/>
      <c r="F121" s="156"/>
      <c r="G121" s="156"/>
      <c r="H121" s="156"/>
      <c r="I121" s="156"/>
      <c r="J121" s="156"/>
    </row>
    <row r="122" spans="1:10">
      <c r="A122" s="146">
        <v>42735</v>
      </c>
      <c r="B122" s="154" t="s">
        <v>193</v>
      </c>
      <c r="C122" s="154" t="s">
        <v>194</v>
      </c>
      <c r="D122" s="156">
        <v>994.16</v>
      </c>
      <c r="E122" s="154" t="s">
        <v>183</v>
      </c>
      <c r="F122" s="156">
        <v>33.49</v>
      </c>
      <c r="G122" s="156">
        <v>552.97</v>
      </c>
      <c r="H122" s="156">
        <v>515.19000000000005</v>
      </c>
      <c r="I122" s="156">
        <v>-97.45</v>
      </c>
      <c r="J122" s="156">
        <v>-10.039999999999999</v>
      </c>
    </row>
    <row r="123" spans="1:10" s="344" customFormat="1">
      <c r="A123" s="146">
        <v>42766</v>
      </c>
      <c r="B123" s="154" t="s">
        <v>193</v>
      </c>
      <c r="C123" s="154" t="s">
        <v>194</v>
      </c>
      <c r="D123" s="156">
        <v>0</v>
      </c>
      <c r="E123" s="154"/>
      <c r="F123" s="156"/>
      <c r="G123" s="156"/>
      <c r="H123" s="156"/>
      <c r="I123" s="156"/>
      <c r="J123" s="156"/>
    </row>
    <row r="124" spans="1:10" s="344" customFormat="1">
      <c r="A124" s="146">
        <v>42794</v>
      </c>
      <c r="B124" s="154" t="s">
        <v>193</v>
      </c>
      <c r="C124" s="154" t="s">
        <v>194</v>
      </c>
      <c r="D124" s="156">
        <v>0</v>
      </c>
      <c r="E124" s="154"/>
      <c r="F124" s="156"/>
      <c r="G124" s="156"/>
      <c r="H124" s="156"/>
      <c r="I124" s="156"/>
      <c r="J124" s="156"/>
    </row>
    <row r="125" spans="1:10" s="344" customFormat="1">
      <c r="A125" s="146">
        <v>42825</v>
      </c>
      <c r="B125" s="154" t="s">
        <v>193</v>
      </c>
      <c r="C125" s="154" t="s">
        <v>194</v>
      </c>
      <c r="D125" s="156">
        <v>0</v>
      </c>
      <c r="E125" s="154"/>
      <c r="F125" s="156"/>
      <c r="G125" s="156"/>
      <c r="H125" s="156"/>
      <c r="I125" s="156"/>
      <c r="J125" s="156"/>
    </row>
    <row r="126" spans="1:10" s="344" customFormat="1">
      <c r="A126" s="146">
        <v>42855</v>
      </c>
      <c r="B126" s="154" t="s">
        <v>193</v>
      </c>
      <c r="C126" s="154" t="s">
        <v>194</v>
      </c>
      <c r="D126" s="156">
        <v>0</v>
      </c>
      <c r="E126" s="154"/>
      <c r="F126" s="156"/>
      <c r="G126" s="156"/>
      <c r="H126" s="156"/>
      <c r="I126" s="156"/>
      <c r="J126" s="156"/>
    </row>
    <row r="127" spans="1:10" s="344" customFormat="1">
      <c r="A127" s="146">
        <v>42886</v>
      </c>
      <c r="B127" s="154" t="s">
        <v>193</v>
      </c>
      <c r="C127" s="154" t="s">
        <v>194</v>
      </c>
      <c r="D127" s="156">
        <v>0</v>
      </c>
      <c r="E127" s="154"/>
      <c r="F127" s="156"/>
      <c r="G127" s="156"/>
      <c r="H127" s="156"/>
      <c r="I127" s="156"/>
      <c r="J127" s="156"/>
    </row>
    <row r="128" spans="1:10" s="344" customFormat="1">
      <c r="A128" s="146">
        <v>42916</v>
      </c>
      <c r="B128" s="154" t="s">
        <v>193</v>
      </c>
      <c r="C128" s="154" t="s">
        <v>194</v>
      </c>
      <c r="D128" s="156">
        <v>0</v>
      </c>
      <c r="E128" s="154"/>
      <c r="F128" s="156"/>
      <c r="G128" s="156"/>
      <c r="H128" s="156"/>
      <c r="I128" s="156"/>
      <c r="J128" s="156"/>
    </row>
    <row r="129" spans="1:10">
      <c r="A129" s="146">
        <v>42947</v>
      </c>
      <c r="B129" s="154" t="s">
        <v>193</v>
      </c>
      <c r="C129" s="154" t="s">
        <v>194</v>
      </c>
      <c r="D129" s="156">
        <v>26892.62</v>
      </c>
      <c r="E129" s="154" t="s">
        <v>183</v>
      </c>
      <c r="F129" s="156">
        <v>2562.8000000000002</v>
      </c>
      <c r="G129" s="156">
        <v>4482.0200000000004</v>
      </c>
      <c r="H129" s="156">
        <v>24950.93</v>
      </c>
      <c r="I129" s="156">
        <v>-4831.49</v>
      </c>
      <c r="J129" s="156">
        <v>271.64</v>
      </c>
    </row>
    <row r="130" spans="1:10">
      <c r="A130" s="146">
        <v>42978</v>
      </c>
      <c r="B130" s="154" t="s">
        <v>193</v>
      </c>
      <c r="C130" s="154" t="s">
        <v>194</v>
      </c>
      <c r="D130" s="156">
        <v>2070274.29</v>
      </c>
      <c r="E130" s="154" t="s">
        <v>183</v>
      </c>
      <c r="F130" s="156">
        <v>2061658.89</v>
      </c>
      <c r="G130" s="156">
        <v>29543.58</v>
      </c>
      <c r="H130" s="156">
        <v>0</v>
      </c>
      <c r="I130" s="156">
        <v>-16.309999999999999</v>
      </c>
      <c r="J130" s="156">
        <v>20911.87</v>
      </c>
    </row>
    <row r="131" spans="1:10">
      <c r="A131" s="146">
        <v>43008</v>
      </c>
      <c r="B131" s="154" t="s">
        <v>193</v>
      </c>
      <c r="C131" s="154" t="s">
        <v>194</v>
      </c>
      <c r="D131" s="156">
        <v>2057236.66</v>
      </c>
      <c r="E131" s="154" t="s">
        <v>183</v>
      </c>
      <c r="F131" s="156">
        <v>2070657.74</v>
      </c>
      <c r="G131" s="156">
        <v>7359.08</v>
      </c>
      <c r="H131" s="156">
        <v>0</v>
      </c>
      <c r="I131" s="156">
        <v>0</v>
      </c>
      <c r="J131" s="156">
        <v>20780.16</v>
      </c>
    </row>
    <row r="132" spans="1:10">
      <c r="A132" s="146">
        <v>43039</v>
      </c>
      <c r="B132" s="154" t="s">
        <v>193</v>
      </c>
      <c r="C132" s="154" t="s">
        <v>194</v>
      </c>
      <c r="D132" s="156">
        <v>2069717.99</v>
      </c>
      <c r="E132" s="154" t="s">
        <v>183</v>
      </c>
      <c r="F132" s="156">
        <v>2083485.95</v>
      </c>
      <c r="G132" s="156">
        <v>7138.28</v>
      </c>
      <c r="H132" s="156">
        <v>0</v>
      </c>
      <c r="I132" s="156">
        <v>0</v>
      </c>
      <c r="J132" s="156">
        <v>20906.240000000002</v>
      </c>
    </row>
    <row r="133" spans="1:10">
      <c r="A133" s="146">
        <v>43069</v>
      </c>
      <c r="B133" s="154" t="s">
        <v>193</v>
      </c>
      <c r="C133" s="154" t="s">
        <v>194</v>
      </c>
      <c r="D133" s="156">
        <v>1910760.57</v>
      </c>
      <c r="E133" s="154" t="s">
        <v>183</v>
      </c>
      <c r="F133" s="156">
        <v>1860699.62</v>
      </c>
      <c r="G133" s="156">
        <v>67876.87</v>
      </c>
      <c r="H133" s="156">
        <v>1567.62</v>
      </c>
      <c r="I133" s="156">
        <v>-82.93</v>
      </c>
      <c r="J133" s="156">
        <v>19300.61</v>
      </c>
    </row>
    <row r="134" spans="1:10">
      <c r="A134" s="146">
        <v>43100</v>
      </c>
      <c r="B134" s="154" t="s">
        <v>193</v>
      </c>
      <c r="C134" s="154" t="s">
        <v>194</v>
      </c>
      <c r="D134" s="156">
        <v>2151202.62</v>
      </c>
      <c r="E134" s="154" t="s">
        <v>183</v>
      </c>
      <c r="F134" s="156">
        <v>2118219.58</v>
      </c>
      <c r="G134" s="156">
        <v>53229.85</v>
      </c>
      <c r="H134" s="156">
        <v>1482.5</v>
      </c>
      <c r="I134" s="156">
        <v>0</v>
      </c>
      <c r="J134" s="156">
        <v>21729.31</v>
      </c>
    </row>
    <row r="135" spans="1:10">
      <c r="A135" s="146">
        <v>43131</v>
      </c>
      <c r="B135" s="154" t="s">
        <v>193</v>
      </c>
      <c r="C135" s="154" t="s">
        <v>194</v>
      </c>
      <c r="D135" s="156">
        <v>2512671.9</v>
      </c>
      <c r="E135" s="154" t="s">
        <v>183</v>
      </c>
      <c r="F135" s="156">
        <v>2470102.6800000002</v>
      </c>
      <c r="G135" s="156">
        <v>67958.36</v>
      </c>
      <c r="H135" s="156">
        <v>5.23</v>
      </c>
      <c r="I135" s="156">
        <v>-13.85</v>
      </c>
      <c r="J135" s="156">
        <v>25380.52</v>
      </c>
    </row>
    <row r="136" spans="1:10">
      <c r="A136" s="146">
        <v>43159</v>
      </c>
      <c r="B136" s="154" t="s">
        <v>193</v>
      </c>
      <c r="C136" s="154" t="s">
        <v>194</v>
      </c>
      <c r="D136" s="156">
        <v>1840309.31</v>
      </c>
      <c r="E136" s="154" t="s">
        <v>183</v>
      </c>
      <c r="F136" s="156">
        <v>1837806.47</v>
      </c>
      <c r="G136" s="156">
        <v>21049.1</v>
      </c>
      <c r="H136" s="156">
        <v>42.71</v>
      </c>
      <c r="I136" s="156">
        <v>0</v>
      </c>
      <c r="J136" s="156">
        <v>18588.97</v>
      </c>
    </row>
    <row r="137" spans="1:10">
      <c r="A137" s="146">
        <v>43190</v>
      </c>
      <c r="B137" s="154" t="s">
        <v>193</v>
      </c>
      <c r="C137" s="154" t="s">
        <v>194</v>
      </c>
      <c r="D137" s="156">
        <v>1635758.15</v>
      </c>
      <c r="E137" s="154" t="s">
        <v>183</v>
      </c>
      <c r="F137" s="156">
        <v>1628794.4</v>
      </c>
      <c r="G137" s="156">
        <v>23448.65</v>
      </c>
      <c r="H137" s="156">
        <v>37.9</v>
      </c>
      <c r="I137" s="156">
        <v>0</v>
      </c>
      <c r="J137" s="156">
        <v>16522.8</v>
      </c>
    </row>
    <row r="138" spans="1:10">
      <c r="A138" s="146">
        <v>43220</v>
      </c>
      <c r="B138" s="154" t="s">
        <v>193</v>
      </c>
      <c r="C138" s="154" t="s">
        <v>194</v>
      </c>
      <c r="D138" s="156">
        <v>2785690.32</v>
      </c>
      <c r="E138" s="154" t="s">
        <v>183</v>
      </c>
      <c r="F138" s="156">
        <v>2778047.79</v>
      </c>
      <c r="G138" s="156">
        <v>34815.29</v>
      </c>
      <c r="H138" s="156">
        <v>965.53</v>
      </c>
      <c r="I138" s="156">
        <v>0</v>
      </c>
      <c r="J138" s="156">
        <v>28138.29</v>
      </c>
    </row>
    <row r="139" spans="1:10">
      <c r="A139" s="146">
        <v>43251</v>
      </c>
      <c r="B139" s="154" t="s">
        <v>193</v>
      </c>
      <c r="C139" s="154" t="s">
        <v>194</v>
      </c>
      <c r="D139" s="156">
        <v>2025017.23</v>
      </c>
      <c r="E139" s="154" t="s">
        <v>183</v>
      </c>
      <c r="F139" s="156">
        <v>2025010.23</v>
      </c>
      <c r="G139" s="156">
        <v>16547.59</v>
      </c>
      <c r="H139" s="156">
        <v>3914.13</v>
      </c>
      <c r="I139" s="156">
        <v>0</v>
      </c>
      <c r="J139" s="156">
        <v>20454.72</v>
      </c>
    </row>
    <row r="140" spans="1:10">
      <c r="A140" s="146">
        <v>43281</v>
      </c>
      <c r="B140" s="154" t="s">
        <v>193</v>
      </c>
      <c r="C140" s="154" t="s">
        <v>194</v>
      </c>
      <c r="D140" s="156">
        <v>2033056.28</v>
      </c>
      <c r="E140" s="154" t="s">
        <v>183</v>
      </c>
      <c r="F140" s="156">
        <v>2016449.24</v>
      </c>
      <c r="G140" s="156">
        <v>36696</v>
      </c>
      <c r="H140" s="156">
        <v>446.96</v>
      </c>
      <c r="I140" s="156">
        <v>0</v>
      </c>
      <c r="J140" s="156">
        <v>20535.919999999998</v>
      </c>
    </row>
    <row r="141" spans="1:10">
      <c r="A141" s="146">
        <v>43312</v>
      </c>
      <c r="B141" s="154" t="s">
        <v>193</v>
      </c>
      <c r="C141" s="154" t="s">
        <v>194</v>
      </c>
      <c r="D141" s="156">
        <v>2024709</v>
      </c>
      <c r="E141" s="154" t="s">
        <v>183</v>
      </c>
      <c r="F141" s="156">
        <v>2015294.55</v>
      </c>
      <c r="G141" s="156">
        <v>29786.45</v>
      </c>
      <c r="H141" s="156">
        <v>108.74</v>
      </c>
      <c r="I141" s="156">
        <v>-29.13</v>
      </c>
      <c r="J141" s="156">
        <v>20451.61</v>
      </c>
    </row>
    <row r="142" spans="1:10">
      <c r="A142" s="146">
        <v>43343</v>
      </c>
      <c r="B142" s="154" t="s">
        <v>193</v>
      </c>
      <c r="C142" s="154" t="s">
        <v>194</v>
      </c>
      <c r="D142" s="156">
        <v>2550150.5299999998</v>
      </c>
      <c r="E142" s="154" t="s">
        <v>183</v>
      </c>
      <c r="F142" s="156">
        <v>2544307.36</v>
      </c>
      <c r="G142" s="156">
        <v>30337.74</v>
      </c>
      <c r="H142" s="156">
        <v>1275.1099999999999</v>
      </c>
      <c r="I142" s="156">
        <v>-10.58</v>
      </c>
      <c r="J142" s="156">
        <v>25759.1</v>
      </c>
    </row>
    <row r="143" spans="1:10">
      <c r="A143" s="146">
        <v>43373</v>
      </c>
      <c r="B143" s="154" t="s">
        <v>193</v>
      </c>
      <c r="C143" s="154" t="s">
        <v>194</v>
      </c>
      <c r="D143" s="156">
        <v>1981872.79</v>
      </c>
      <c r="E143" s="154" t="s">
        <v>183</v>
      </c>
      <c r="F143" s="156">
        <v>1980939.03</v>
      </c>
      <c r="G143" s="156">
        <v>20325.86</v>
      </c>
      <c r="H143" s="156">
        <v>631.67999999999995</v>
      </c>
      <c r="I143" s="156">
        <v>-4.8600000000000003</v>
      </c>
      <c r="J143" s="156">
        <v>20018.919999999998</v>
      </c>
    </row>
    <row r="144" spans="1:10">
      <c r="A144" s="146">
        <v>43404</v>
      </c>
      <c r="B144" s="154" t="s">
        <v>193</v>
      </c>
      <c r="C144" s="154" t="s">
        <v>194</v>
      </c>
      <c r="D144" s="156">
        <v>1990556.48</v>
      </c>
      <c r="E144" s="154" t="s">
        <v>183</v>
      </c>
      <c r="F144" s="156">
        <v>1991267.96</v>
      </c>
      <c r="G144" s="156">
        <v>19152.88</v>
      </c>
      <c r="H144" s="156">
        <v>283.42</v>
      </c>
      <c r="I144" s="156">
        <v>-41.16</v>
      </c>
      <c r="J144" s="156">
        <v>20106.62</v>
      </c>
    </row>
    <row r="145" spans="1:10">
      <c r="A145" s="146">
        <v>43434</v>
      </c>
      <c r="B145" s="154" t="s">
        <v>193</v>
      </c>
      <c r="C145" s="154" t="s">
        <v>194</v>
      </c>
      <c r="D145" s="156">
        <v>2121207.9500000002</v>
      </c>
      <c r="E145" s="154" t="s">
        <v>183</v>
      </c>
      <c r="F145" s="156">
        <v>2128429.9700000002</v>
      </c>
      <c r="G145" s="156">
        <v>14013.39</v>
      </c>
      <c r="H145" s="156">
        <v>199.34</v>
      </c>
      <c r="I145" s="156">
        <v>-8.41</v>
      </c>
      <c r="J145" s="156">
        <v>21426.34</v>
      </c>
    </row>
    <row r="146" spans="1:10">
      <c r="A146" s="146">
        <v>43465</v>
      </c>
      <c r="B146" s="154" t="s">
        <v>193</v>
      </c>
      <c r="C146" s="154" t="s">
        <v>194</v>
      </c>
      <c r="D146" s="156">
        <v>2100147.89</v>
      </c>
      <c r="E146" s="154" t="s">
        <v>183</v>
      </c>
      <c r="F146" s="156">
        <v>2097031.52</v>
      </c>
      <c r="G146" s="156">
        <v>24428.14</v>
      </c>
      <c r="H146" s="156">
        <v>2.04</v>
      </c>
      <c r="I146" s="156">
        <v>-100.18</v>
      </c>
      <c r="J146" s="156">
        <v>21213.63</v>
      </c>
    </row>
    <row r="147" spans="1:10">
      <c r="A147" s="146">
        <v>43496</v>
      </c>
      <c r="B147" s="154" t="s">
        <v>193</v>
      </c>
      <c r="C147" s="154" t="s">
        <v>194</v>
      </c>
      <c r="D147" s="156">
        <v>2834362.36</v>
      </c>
      <c r="E147" s="154" t="s">
        <v>183</v>
      </c>
      <c r="F147" s="156">
        <v>2838194.45</v>
      </c>
      <c r="G147" s="156">
        <v>24718.400000000001</v>
      </c>
      <c r="H147" s="156">
        <v>79.430000000000007</v>
      </c>
      <c r="I147" s="156">
        <v>0</v>
      </c>
      <c r="J147" s="156">
        <v>28629.919999999998</v>
      </c>
    </row>
    <row r="148" spans="1:10">
      <c r="A148" s="146">
        <v>43524</v>
      </c>
      <c r="B148" s="154" t="s">
        <v>193</v>
      </c>
      <c r="C148" s="154" t="s">
        <v>194</v>
      </c>
      <c r="D148" s="156">
        <v>2308534.44</v>
      </c>
      <c r="E148" s="154" t="s">
        <v>183</v>
      </c>
      <c r="F148" s="156">
        <v>2325121.63</v>
      </c>
      <c r="G148" s="156">
        <v>9372.41</v>
      </c>
      <c r="H148" s="156">
        <v>-121.18</v>
      </c>
      <c r="I148" s="156">
        <v>-2519.89</v>
      </c>
      <c r="J148" s="156">
        <v>23318.53</v>
      </c>
    </row>
    <row r="149" spans="1:10">
      <c r="A149" s="146">
        <v>43555</v>
      </c>
      <c r="B149" s="154" t="s">
        <v>193</v>
      </c>
      <c r="C149" s="154" t="s">
        <v>194</v>
      </c>
      <c r="D149" s="156">
        <v>1843754.42</v>
      </c>
      <c r="E149" s="154" t="s">
        <v>183</v>
      </c>
      <c r="F149" s="156">
        <v>1839201.09</v>
      </c>
      <c r="G149" s="156">
        <v>22984.560000000001</v>
      </c>
      <c r="H149" s="156">
        <v>222.93</v>
      </c>
      <c r="I149" s="156">
        <v>-30.38</v>
      </c>
      <c r="J149" s="156">
        <v>18623.78</v>
      </c>
    </row>
    <row r="150" spans="1:10">
      <c r="A150" s="146">
        <v>43585</v>
      </c>
      <c r="B150" s="154" t="s">
        <v>193</v>
      </c>
      <c r="C150" s="154" t="s">
        <v>194</v>
      </c>
      <c r="D150" s="156">
        <v>2057077.9</v>
      </c>
      <c r="E150" s="154" t="s">
        <v>183</v>
      </c>
      <c r="F150" s="156">
        <v>2048812.52</v>
      </c>
      <c r="G150" s="156">
        <v>27598.45</v>
      </c>
      <c r="H150" s="156">
        <v>1445.5</v>
      </c>
      <c r="I150" s="156">
        <v>0</v>
      </c>
      <c r="J150" s="156">
        <v>20778.57</v>
      </c>
    </row>
    <row r="151" spans="1:10">
      <c r="A151" s="146">
        <v>43616</v>
      </c>
      <c r="B151" s="154" t="s">
        <v>193</v>
      </c>
      <c r="C151" s="154" t="s">
        <v>194</v>
      </c>
      <c r="D151" s="156">
        <v>2340793.66</v>
      </c>
      <c r="E151" s="154" t="s">
        <v>183</v>
      </c>
      <c r="F151" s="156">
        <v>2342956.89</v>
      </c>
      <c r="G151" s="156">
        <v>21363.49</v>
      </c>
      <c r="H151" s="156">
        <v>117.66</v>
      </c>
      <c r="I151" s="156">
        <v>0</v>
      </c>
      <c r="J151" s="156">
        <v>23644.38</v>
      </c>
    </row>
    <row r="152" spans="1:10">
      <c r="A152" s="146">
        <v>43646</v>
      </c>
      <c r="B152" s="154" t="s">
        <v>193</v>
      </c>
      <c r="C152" s="154" t="s">
        <v>194</v>
      </c>
      <c r="D152" s="156">
        <v>2284938.02</v>
      </c>
      <c r="E152" s="154" t="s">
        <v>183</v>
      </c>
      <c r="F152" s="156">
        <v>2284225.2400000002</v>
      </c>
      <c r="G152" s="156">
        <v>23111.54</v>
      </c>
      <c r="H152" s="156">
        <v>681.42</v>
      </c>
      <c r="I152" s="156">
        <v>0</v>
      </c>
      <c r="J152" s="156">
        <v>23080.18</v>
      </c>
    </row>
    <row r="153" spans="1:10">
      <c r="A153" s="146">
        <v>43677</v>
      </c>
      <c r="B153" s="154" t="s">
        <v>193</v>
      </c>
      <c r="C153" s="154" t="s">
        <v>194</v>
      </c>
      <c r="D153" s="156">
        <v>2239320.0299999998</v>
      </c>
      <c r="E153" s="154" t="s">
        <v>183</v>
      </c>
      <c r="F153" s="156">
        <v>2233534.33</v>
      </c>
      <c r="G153" s="156">
        <v>27770.23</v>
      </c>
      <c r="H153" s="156">
        <v>634.87</v>
      </c>
      <c r="I153" s="156">
        <v>0</v>
      </c>
      <c r="J153" s="156">
        <v>22619.4</v>
      </c>
    </row>
    <row r="154" spans="1:10">
      <c r="A154" s="146">
        <v>43708</v>
      </c>
      <c r="B154" s="154" t="s">
        <v>193</v>
      </c>
      <c r="C154" s="154" t="s">
        <v>194</v>
      </c>
      <c r="D154" s="156">
        <v>2232207.19</v>
      </c>
      <c r="E154" s="154" t="s">
        <v>183</v>
      </c>
      <c r="F154" s="156">
        <v>2234034.5499999998</v>
      </c>
      <c r="G154" s="156">
        <v>20894.62</v>
      </c>
      <c r="H154" s="156">
        <v>216.56</v>
      </c>
      <c r="I154" s="156">
        <v>-391</v>
      </c>
      <c r="J154" s="156">
        <v>22547.54</v>
      </c>
    </row>
    <row r="155" spans="1:10">
      <c r="A155" s="146">
        <v>43738</v>
      </c>
      <c r="B155" s="154" t="s">
        <v>193</v>
      </c>
      <c r="C155" s="154" t="s">
        <v>194</v>
      </c>
      <c r="D155" s="156">
        <v>2168510.58</v>
      </c>
      <c r="E155" s="154" t="s">
        <v>183</v>
      </c>
      <c r="F155" s="156">
        <v>2168749.0499999998</v>
      </c>
      <c r="G155" s="156">
        <v>16775.37</v>
      </c>
      <c r="H155" s="156">
        <v>4922.04</v>
      </c>
      <c r="I155" s="156">
        <v>-31.74</v>
      </c>
      <c r="J155" s="156">
        <v>21904.14</v>
      </c>
    </row>
    <row r="156" spans="1:10">
      <c r="A156" s="146">
        <v>43769</v>
      </c>
      <c r="B156" s="154" t="s">
        <v>193</v>
      </c>
      <c r="C156" s="154" t="s">
        <v>194</v>
      </c>
      <c r="D156" s="156">
        <v>2277858.75</v>
      </c>
      <c r="E156" s="154" t="s">
        <v>183</v>
      </c>
      <c r="F156" s="156">
        <v>2278531.79</v>
      </c>
      <c r="G156" s="156">
        <v>19412.189999999999</v>
      </c>
      <c r="H156" s="156">
        <v>3264.1</v>
      </c>
      <c r="I156" s="156">
        <v>-340.66</v>
      </c>
      <c r="J156" s="156">
        <v>23008.67</v>
      </c>
    </row>
    <row r="157" spans="1:10">
      <c r="A157" s="146">
        <v>43799</v>
      </c>
      <c r="B157" s="154" t="s">
        <v>193</v>
      </c>
      <c r="C157" s="154" t="s">
        <v>194</v>
      </c>
      <c r="D157" s="156">
        <v>2173130.5699999998</v>
      </c>
      <c r="E157" s="154" t="s">
        <v>183</v>
      </c>
      <c r="F157" s="156">
        <v>2181117.19</v>
      </c>
      <c r="G157" s="156">
        <v>13766.36</v>
      </c>
      <c r="H157" s="156">
        <v>1310.3699999999999</v>
      </c>
      <c r="I157" s="156">
        <v>-1112.53</v>
      </c>
      <c r="J157" s="156">
        <v>21950.82</v>
      </c>
    </row>
    <row r="158" spans="1:10">
      <c r="A158" s="146">
        <v>43830</v>
      </c>
      <c r="B158" s="154" t="s">
        <v>193</v>
      </c>
      <c r="C158" s="154" t="s">
        <v>194</v>
      </c>
      <c r="D158" s="156">
        <v>2182853.37</v>
      </c>
      <c r="E158" s="154" t="s">
        <v>183</v>
      </c>
      <c r="F158" s="156">
        <v>2184931.9700000002</v>
      </c>
      <c r="G158" s="156">
        <v>18176.810000000001</v>
      </c>
      <c r="H158" s="156">
        <v>1845.91</v>
      </c>
      <c r="I158" s="156">
        <v>-52.3</v>
      </c>
      <c r="J158" s="156">
        <v>22049.02</v>
      </c>
    </row>
    <row r="159" spans="1:10">
      <c r="A159" s="146">
        <v>43861</v>
      </c>
      <c r="B159" s="154" t="s">
        <v>193</v>
      </c>
      <c r="C159" s="154" t="s">
        <v>194</v>
      </c>
      <c r="D159" s="156">
        <v>3260319.48</v>
      </c>
      <c r="E159" s="154" t="s">
        <v>183</v>
      </c>
      <c r="F159" s="156">
        <v>3275162.8</v>
      </c>
      <c r="G159" s="156">
        <v>17860.22</v>
      </c>
      <c r="H159" s="156">
        <v>822.03</v>
      </c>
      <c r="I159" s="156">
        <v>-593.05999999999995</v>
      </c>
      <c r="J159" s="156">
        <v>32932.51</v>
      </c>
    </row>
    <row r="160" spans="1:10">
      <c r="A160" s="146">
        <v>43890</v>
      </c>
      <c r="B160" s="154" t="s">
        <v>193</v>
      </c>
      <c r="C160" s="154" t="s">
        <v>194</v>
      </c>
      <c r="D160" s="156">
        <v>2003236.14</v>
      </c>
      <c r="E160" s="154" t="s">
        <v>183</v>
      </c>
      <c r="F160" s="156">
        <v>1968324.89</v>
      </c>
      <c r="G160" s="156">
        <v>18900.73</v>
      </c>
      <c r="H160" s="156">
        <v>57225.47</v>
      </c>
      <c r="I160" s="156">
        <v>-20980.240000000002</v>
      </c>
      <c r="J160" s="156">
        <v>20234.71</v>
      </c>
    </row>
    <row r="161" spans="1:10">
      <c r="A161" s="146">
        <v>43921</v>
      </c>
      <c r="B161" s="154" t="s">
        <v>193</v>
      </c>
      <c r="C161" s="154" t="s">
        <v>194</v>
      </c>
      <c r="D161" s="156">
        <v>1870769.21</v>
      </c>
      <c r="E161" s="154" t="s">
        <v>183</v>
      </c>
      <c r="F161" s="156">
        <v>1880842.46</v>
      </c>
      <c r="G161" s="156">
        <v>13455.68</v>
      </c>
      <c r="H161" s="156">
        <v>-3104.41</v>
      </c>
      <c r="I161" s="156">
        <v>-1527.86</v>
      </c>
      <c r="J161" s="156">
        <v>18896.66</v>
      </c>
    </row>
    <row r="162" spans="1:10">
      <c r="A162" s="146">
        <v>43951</v>
      </c>
      <c r="B162" s="154" t="s">
        <v>193</v>
      </c>
      <c r="C162" s="154" t="s">
        <v>194</v>
      </c>
      <c r="D162" s="160">
        <v>2019138.85</v>
      </c>
      <c r="E162" s="161" t="s">
        <v>183</v>
      </c>
      <c r="F162" s="160">
        <v>2025162.84</v>
      </c>
      <c r="G162" s="160">
        <v>12772.85</v>
      </c>
      <c r="H162" s="160">
        <v>1617.11</v>
      </c>
      <c r="I162" s="160">
        <v>-18.600000000000001</v>
      </c>
      <c r="J162" s="160">
        <v>20395.349999999999</v>
      </c>
    </row>
    <row r="163" spans="1:10">
      <c r="A163" s="151">
        <v>43982</v>
      </c>
      <c r="B163" s="154" t="s">
        <v>193</v>
      </c>
      <c r="C163" s="154" t="s">
        <v>194</v>
      </c>
      <c r="D163" s="160">
        <v>2007887.06</v>
      </c>
      <c r="E163" s="161" t="s">
        <v>183</v>
      </c>
      <c r="F163" s="160">
        <v>2007488.4</v>
      </c>
      <c r="G163" s="160">
        <v>12855.55</v>
      </c>
      <c r="H163" s="160">
        <v>7824.8</v>
      </c>
      <c r="I163" s="160">
        <v>0</v>
      </c>
      <c r="J163" s="160">
        <v>20281.689999999999</v>
      </c>
    </row>
    <row r="164" spans="1:10">
      <c r="A164" s="148">
        <v>44012</v>
      </c>
      <c r="B164" s="154" t="s">
        <v>193</v>
      </c>
      <c r="C164" s="154" t="s">
        <v>194</v>
      </c>
      <c r="D164" s="142">
        <v>2197977.4500000002</v>
      </c>
      <c r="E164" s="143" t="s">
        <v>183</v>
      </c>
      <c r="F164" s="142">
        <v>2200933.15</v>
      </c>
      <c r="G164" s="142">
        <v>22125.05</v>
      </c>
      <c r="H164" s="142">
        <v>-2825.19</v>
      </c>
      <c r="I164" s="150">
        <v>-53.77</v>
      </c>
      <c r="J164" s="142">
        <v>22201.79</v>
      </c>
    </row>
    <row r="165" spans="1:10">
      <c r="A165" s="148">
        <v>44043</v>
      </c>
      <c r="B165" s="154" t="s">
        <v>193</v>
      </c>
      <c r="C165" s="154" t="s">
        <v>194</v>
      </c>
      <c r="D165" s="145">
        <v>2288686.2400000002</v>
      </c>
      <c r="E165" s="155" t="s">
        <v>183</v>
      </c>
      <c r="F165" s="145">
        <v>2297107.4900000002</v>
      </c>
      <c r="G165" s="145">
        <v>15075.3</v>
      </c>
      <c r="H165" s="145">
        <v>-378.51</v>
      </c>
      <c r="I165" s="145">
        <v>0</v>
      </c>
      <c r="J165" s="145">
        <v>23118.04</v>
      </c>
    </row>
    <row r="166" spans="1:10">
      <c r="A166" s="151">
        <v>44074</v>
      </c>
      <c r="B166" s="154" t="s">
        <v>193</v>
      </c>
      <c r="C166" s="154" t="s">
        <v>194</v>
      </c>
      <c r="D166" s="145">
        <v>2191102.4700000002</v>
      </c>
      <c r="E166" s="155" t="s">
        <v>183</v>
      </c>
      <c r="F166" s="145">
        <v>2230200.5099999998</v>
      </c>
      <c r="G166" s="145">
        <v>28274.36</v>
      </c>
      <c r="H166" s="145">
        <v>-45240.05</v>
      </c>
      <c r="I166" s="145">
        <v>0</v>
      </c>
      <c r="J166" s="145">
        <v>22132.35</v>
      </c>
    </row>
    <row r="167" spans="1:10">
      <c r="A167" s="151">
        <v>44104</v>
      </c>
      <c r="B167" s="154" t="s">
        <v>193</v>
      </c>
      <c r="C167" s="154" t="s">
        <v>194</v>
      </c>
      <c r="D167" s="145">
        <v>2788868.18</v>
      </c>
      <c r="E167" s="155" t="s">
        <v>183</v>
      </c>
      <c r="F167" s="145">
        <v>2299115.08</v>
      </c>
      <c r="G167" s="145">
        <v>25832.44</v>
      </c>
      <c r="H167" s="145">
        <v>492281.45</v>
      </c>
      <c r="I167" s="145">
        <v>-190.4</v>
      </c>
      <c r="J167" s="145">
        <v>28170.39</v>
      </c>
    </row>
    <row r="168" spans="1:10">
      <c r="A168" s="148">
        <v>44135</v>
      </c>
      <c r="B168" s="154" t="s">
        <v>193</v>
      </c>
      <c r="C168" s="154" t="s">
        <v>194</v>
      </c>
      <c r="D168" s="145">
        <v>2783738.75</v>
      </c>
      <c r="E168" s="155" t="s">
        <v>183</v>
      </c>
      <c r="F168" s="145">
        <v>2788029.06</v>
      </c>
      <c r="G168" s="145">
        <v>22929.16</v>
      </c>
      <c r="H168" s="145">
        <v>1086.97</v>
      </c>
      <c r="I168" s="145">
        <v>-187.87</v>
      </c>
      <c r="J168" s="145">
        <v>28118.57</v>
      </c>
    </row>
    <row r="169" spans="1:10">
      <c r="A169" s="146">
        <v>44165</v>
      </c>
      <c r="B169" s="154" t="s">
        <v>193</v>
      </c>
      <c r="C169" s="154" t="s">
        <v>194</v>
      </c>
      <c r="D169" s="145">
        <v>2451792.66</v>
      </c>
      <c r="E169" s="155" t="s">
        <v>183</v>
      </c>
      <c r="F169" s="145">
        <v>2453708.44</v>
      </c>
      <c r="G169" s="145">
        <v>23025.45</v>
      </c>
      <c r="H169" s="145">
        <v>389.31</v>
      </c>
      <c r="I169" s="145">
        <v>-564.96</v>
      </c>
      <c r="J169" s="145">
        <v>24765.58</v>
      </c>
    </row>
    <row r="170" spans="1:10">
      <c r="A170" s="146">
        <v>44196</v>
      </c>
      <c r="B170" s="154" t="s">
        <v>193</v>
      </c>
      <c r="C170" s="154" t="s">
        <v>194</v>
      </c>
      <c r="D170" s="145">
        <v>2478180.02</v>
      </c>
      <c r="E170" s="155" t="s">
        <v>183</v>
      </c>
      <c r="F170" s="145">
        <v>2479170.9300000002</v>
      </c>
      <c r="G170" s="145">
        <v>19399.189999999999</v>
      </c>
      <c r="H170" s="145">
        <v>4642.03</v>
      </c>
      <c r="I170" s="145">
        <v>0</v>
      </c>
      <c r="J170" s="145">
        <v>25032.13</v>
      </c>
    </row>
    <row r="171" spans="1:10">
      <c r="A171" s="148">
        <v>44227</v>
      </c>
      <c r="B171" s="345" t="s">
        <v>193</v>
      </c>
      <c r="C171" s="345" t="s">
        <v>194</v>
      </c>
      <c r="D171" s="145">
        <v>3118606.87</v>
      </c>
      <c r="E171" s="155" t="s">
        <v>183</v>
      </c>
      <c r="F171" s="145">
        <v>3138246.88</v>
      </c>
      <c r="G171" s="145">
        <v>13005.36</v>
      </c>
      <c r="H171" s="145">
        <v>-687.94</v>
      </c>
      <c r="I171" s="145">
        <v>-456.35</v>
      </c>
      <c r="J171" s="145">
        <v>31501.08</v>
      </c>
    </row>
    <row r="172" spans="1:10">
      <c r="A172" s="148">
        <v>44255</v>
      </c>
      <c r="B172" s="143" t="s">
        <v>193</v>
      </c>
      <c r="C172" s="143" t="s">
        <v>194</v>
      </c>
      <c r="D172" s="145">
        <v>2278351.1</v>
      </c>
      <c r="E172" s="155" t="s">
        <v>183</v>
      </c>
      <c r="F172" s="145">
        <v>2279400.17</v>
      </c>
      <c r="G172" s="145">
        <v>17317.54</v>
      </c>
      <c r="H172" s="145">
        <v>4647.03</v>
      </c>
      <c r="I172" s="145">
        <v>0</v>
      </c>
      <c r="J172" s="145">
        <v>23013.64</v>
      </c>
    </row>
    <row r="173" spans="1:10">
      <c r="A173" s="148">
        <v>44286</v>
      </c>
      <c r="B173" s="143" t="s">
        <v>193</v>
      </c>
      <c r="C173" s="143" t="s">
        <v>194</v>
      </c>
      <c r="D173" s="145">
        <v>2243004.88</v>
      </c>
      <c r="E173" s="155" t="s">
        <v>183</v>
      </c>
      <c r="F173" s="145">
        <v>2246872.94</v>
      </c>
      <c r="G173" s="145">
        <v>18910.439999999999</v>
      </c>
      <c r="H173" s="145">
        <v>-121.88</v>
      </c>
      <c r="I173" s="145">
        <v>0</v>
      </c>
      <c r="J173" s="145">
        <v>22656.62</v>
      </c>
    </row>
    <row r="174" spans="1:10">
      <c r="A174" s="148">
        <v>44316</v>
      </c>
      <c r="B174" s="143" t="s">
        <v>193</v>
      </c>
      <c r="C174" s="143" t="s">
        <v>194</v>
      </c>
      <c r="D174" s="145">
        <v>2640111.96</v>
      </c>
      <c r="E174" s="155" t="s">
        <v>183</v>
      </c>
      <c r="F174" s="145">
        <v>2640360.96</v>
      </c>
      <c r="G174" s="145">
        <v>26461.29</v>
      </c>
      <c r="H174" s="145">
        <v>295.08999999999997</v>
      </c>
      <c r="I174" s="145">
        <v>-337.58</v>
      </c>
      <c r="J174" s="145">
        <v>26667.8</v>
      </c>
    </row>
    <row r="175" spans="1:10">
      <c r="A175" s="148">
        <v>44347</v>
      </c>
      <c r="B175" s="143" t="s">
        <v>193</v>
      </c>
      <c r="C175" s="143" t="s">
        <v>194</v>
      </c>
      <c r="D175" s="145">
        <v>2734025.56</v>
      </c>
      <c r="E175" s="155" t="s">
        <v>183</v>
      </c>
      <c r="F175" s="145">
        <v>2736493.48</v>
      </c>
      <c r="G175" s="145">
        <v>14906.94</v>
      </c>
      <c r="H175" s="145">
        <v>10245.68</v>
      </c>
      <c r="I175" s="145">
        <v>-4.12</v>
      </c>
      <c r="J175" s="145">
        <v>27616.42</v>
      </c>
    </row>
    <row r="176" spans="1:10">
      <c r="A176" s="148">
        <v>44377</v>
      </c>
      <c r="B176" s="143" t="s">
        <v>193</v>
      </c>
      <c r="C176" s="143" t="s">
        <v>194</v>
      </c>
      <c r="D176" s="145">
        <v>2697375.76</v>
      </c>
      <c r="E176" s="155" t="s">
        <v>183</v>
      </c>
      <c r="F176" s="145">
        <v>2699770.73</v>
      </c>
      <c r="G176" s="145">
        <v>20133.47</v>
      </c>
      <c r="H176" s="145">
        <v>4737.37</v>
      </c>
      <c r="I176" s="145">
        <v>-19.59</v>
      </c>
      <c r="J176" s="145">
        <v>27246.22</v>
      </c>
    </row>
    <row r="177" spans="1:10">
      <c r="A177" s="148">
        <v>44408</v>
      </c>
      <c r="B177" s="143" t="s">
        <v>193</v>
      </c>
      <c r="C177" s="143" t="s">
        <v>194</v>
      </c>
      <c r="D177" s="145">
        <v>2809559.32</v>
      </c>
      <c r="E177" s="155" t="s">
        <v>183</v>
      </c>
      <c r="F177" s="145">
        <v>2817255.42</v>
      </c>
      <c r="G177" s="145">
        <v>20340.740000000002</v>
      </c>
      <c r="H177" s="145">
        <v>427.47</v>
      </c>
      <c r="I177" s="145">
        <v>-84.92</v>
      </c>
      <c r="J177" s="145">
        <v>28379.39</v>
      </c>
    </row>
    <row r="178" spans="1:10">
      <c r="A178" s="148">
        <v>44439</v>
      </c>
      <c r="B178" s="143" t="s">
        <v>193</v>
      </c>
      <c r="C178" s="143" t="s">
        <v>194</v>
      </c>
      <c r="D178" s="145">
        <v>2762990.87</v>
      </c>
      <c r="E178" s="155" t="s">
        <v>183</v>
      </c>
      <c r="F178" s="145">
        <v>2771078.78</v>
      </c>
      <c r="G178" s="145">
        <v>17694.689999999999</v>
      </c>
      <c r="H178" s="145">
        <v>2227.12</v>
      </c>
      <c r="I178" s="145">
        <v>-100.72</v>
      </c>
      <c r="J178" s="145">
        <v>27909</v>
      </c>
    </row>
    <row r="179" spans="1:10">
      <c r="A179" s="148">
        <v>44469</v>
      </c>
      <c r="B179" s="143" t="s">
        <v>193</v>
      </c>
      <c r="C179" s="143" t="s">
        <v>194</v>
      </c>
      <c r="D179" s="145">
        <v>2609234.69</v>
      </c>
      <c r="E179" s="155" t="s">
        <v>183</v>
      </c>
      <c r="F179" s="145">
        <v>2608780.84</v>
      </c>
      <c r="G179" s="145">
        <v>23911.31</v>
      </c>
      <c r="H179" s="145">
        <v>2908.38</v>
      </c>
      <c r="I179" s="145">
        <v>-9.94</v>
      </c>
      <c r="J179" s="145">
        <v>26355.9</v>
      </c>
    </row>
    <row r="180" spans="1:10">
      <c r="A180" s="148">
        <v>44500</v>
      </c>
      <c r="B180" s="143" t="s">
        <v>193</v>
      </c>
      <c r="C180" s="143" t="s">
        <v>194</v>
      </c>
      <c r="D180" s="145">
        <v>2590708.56</v>
      </c>
      <c r="E180" s="155" t="s">
        <v>183</v>
      </c>
      <c r="F180" s="145">
        <v>2595216.5699999998</v>
      </c>
      <c r="G180" s="145">
        <v>21461.24</v>
      </c>
      <c r="H180" s="145">
        <v>277.04000000000002</v>
      </c>
      <c r="I180" s="145">
        <v>-77.510000000000005</v>
      </c>
      <c r="J180" s="145">
        <v>26168.78</v>
      </c>
    </row>
    <row r="181" spans="1:10">
      <c r="A181" s="148">
        <v>44530</v>
      </c>
      <c r="B181" s="143" t="s">
        <v>193</v>
      </c>
      <c r="C181" s="143" t="s">
        <v>194</v>
      </c>
      <c r="D181" s="145">
        <v>2647935.98</v>
      </c>
      <c r="E181" s="155" t="s">
        <v>183</v>
      </c>
      <c r="F181" s="145">
        <v>2652636.83</v>
      </c>
      <c r="G181" s="145">
        <v>23546.48</v>
      </c>
      <c r="H181" s="145">
        <v>563.88</v>
      </c>
      <c r="I181" s="145">
        <v>-2064.37</v>
      </c>
      <c r="J181" s="145">
        <v>26746.84</v>
      </c>
    </row>
    <row r="182" spans="1:10">
      <c r="A182" s="148">
        <v>44561</v>
      </c>
      <c r="B182" s="143" t="s">
        <v>193</v>
      </c>
      <c r="C182" s="143" t="s">
        <v>194</v>
      </c>
      <c r="D182" s="145">
        <v>2808282.29</v>
      </c>
      <c r="E182" s="155" t="s">
        <v>183</v>
      </c>
      <c r="F182" s="145">
        <v>2816190.58</v>
      </c>
      <c r="G182" s="145">
        <v>19369.580000000002</v>
      </c>
      <c r="H182" s="145">
        <v>1088.6199999999999</v>
      </c>
      <c r="I182" s="145">
        <v>0</v>
      </c>
      <c r="J182" s="145">
        <v>28366.49</v>
      </c>
    </row>
    <row r="183" spans="1:10">
      <c r="A183" s="148">
        <v>44592</v>
      </c>
      <c r="B183" s="143" t="s">
        <v>193</v>
      </c>
      <c r="C183" s="143" t="s">
        <v>194</v>
      </c>
      <c r="D183" s="145">
        <v>3273321.55</v>
      </c>
      <c r="E183" s="155" t="s">
        <v>183</v>
      </c>
      <c r="F183" s="145">
        <v>3283462.93</v>
      </c>
      <c r="G183" s="145">
        <v>21878.94</v>
      </c>
      <c r="H183" s="145">
        <v>2136.85</v>
      </c>
      <c r="I183" s="145">
        <v>-1093.32</v>
      </c>
      <c r="J183" s="145">
        <v>33063.85</v>
      </c>
    </row>
    <row r="184" spans="1:10">
      <c r="A184" s="148">
        <v>44620</v>
      </c>
      <c r="B184" s="143" t="s">
        <v>193</v>
      </c>
      <c r="C184" s="143" t="s">
        <v>194</v>
      </c>
      <c r="D184" s="145">
        <v>2521576.81</v>
      </c>
      <c r="E184" s="155" t="s">
        <v>183</v>
      </c>
      <c r="F184" s="145">
        <v>2529725.4500000002</v>
      </c>
      <c r="G184" s="145">
        <v>14387.33</v>
      </c>
      <c r="H184" s="145">
        <v>3058.24</v>
      </c>
      <c r="I184" s="145">
        <v>-123.74</v>
      </c>
      <c r="J184" s="145">
        <v>25470.47</v>
      </c>
    </row>
    <row r="185" spans="1:10">
      <c r="A185" s="148"/>
      <c r="B185" s="143"/>
      <c r="C185" s="143"/>
      <c r="D185" s="145"/>
      <c r="E185" s="155"/>
      <c r="F185" s="145"/>
      <c r="G185" s="145"/>
      <c r="H185" s="145"/>
      <c r="I185" s="145"/>
      <c r="J185" s="145"/>
    </row>
    <row r="186" spans="1:10">
      <c r="A186" s="148"/>
      <c r="B186" s="143"/>
      <c r="C186" s="143"/>
      <c r="D186" s="145"/>
      <c r="E186" s="155"/>
      <c r="F186" s="145"/>
      <c r="G186" s="145"/>
      <c r="H186" s="145"/>
      <c r="I186" s="145"/>
      <c r="J186" s="145"/>
    </row>
    <row r="187" spans="1:10">
      <c r="A187" s="148"/>
      <c r="B187" s="143"/>
      <c r="C187" s="143"/>
      <c r="D187" s="145"/>
      <c r="E187" s="155"/>
      <c r="F187" s="145"/>
      <c r="G187" s="145"/>
      <c r="H187" s="145"/>
      <c r="I187" s="145"/>
      <c r="J187" s="145"/>
    </row>
    <row r="188" spans="1:10">
      <c r="A188" s="148"/>
      <c r="B188" s="143"/>
      <c r="C188" s="143"/>
      <c r="D188" s="145"/>
      <c r="E188" s="155"/>
      <c r="F188" s="145"/>
      <c r="G188" s="145"/>
      <c r="H188" s="145"/>
      <c r="I188" s="145"/>
      <c r="J188" s="145"/>
    </row>
    <row r="189" spans="1:10">
      <c r="A189" s="148"/>
      <c r="B189" s="143"/>
      <c r="C189" s="143"/>
      <c r="D189" s="145"/>
      <c r="E189" s="155"/>
      <c r="F189" s="145"/>
      <c r="G189" s="145"/>
      <c r="H189" s="145"/>
      <c r="I189" s="145"/>
      <c r="J189" s="145"/>
    </row>
    <row r="190" spans="1:10">
      <c r="A190" s="148"/>
      <c r="B190" s="143"/>
      <c r="C190" s="143"/>
      <c r="D190" s="145"/>
      <c r="E190" s="155"/>
      <c r="F190" s="145"/>
      <c r="G190" s="145"/>
      <c r="H190" s="145"/>
      <c r="I190" s="145"/>
      <c r="J190" s="145"/>
    </row>
    <row r="191" spans="1:10">
      <c r="A191" s="148"/>
      <c r="B191" s="143"/>
      <c r="C191" s="143"/>
      <c r="D191" s="145"/>
      <c r="E191" s="155"/>
      <c r="F191" s="145"/>
      <c r="G191" s="145"/>
      <c r="H191" s="145"/>
      <c r="I191" s="145"/>
      <c r="J191" s="145"/>
    </row>
    <row r="192" spans="1:10">
      <c r="A192" s="148"/>
      <c r="B192" s="143"/>
      <c r="C192" s="143"/>
      <c r="D192" s="145"/>
      <c r="E192" s="155"/>
      <c r="F192" s="145"/>
      <c r="G192" s="145"/>
      <c r="H192" s="145"/>
      <c r="I192" s="145"/>
      <c r="J192" s="145"/>
    </row>
    <row r="193" spans="1:10">
      <c r="A193" s="148"/>
      <c r="B193" s="143"/>
      <c r="C193" s="143"/>
      <c r="D193" s="145"/>
      <c r="E193" s="155"/>
      <c r="F193" s="145"/>
      <c r="G193" s="145"/>
      <c r="H193" s="145"/>
      <c r="I193" s="145"/>
      <c r="J193" s="145"/>
    </row>
    <row r="194" spans="1:10">
      <c r="A194" s="148"/>
      <c r="B194" s="143"/>
      <c r="C194" s="143"/>
      <c r="D194" s="145"/>
      <c r="E194" s="155"/>
      <c r="F194" s="145"/>
      <c r="G194" s="145"/>
      <c r="H194" s="145"/>
      <c r="I194" s="145"/>
      <c r="J194" s="145"/>
    </row>
    <row r="195" spans="1:10">
      <c r="A195" s="148"/>
      <c r="B195" s="143"/>
      <c r="C195" s="143"/>
      <c r="D195" s="145"/>
      <c r="E195" s="155"/>
      <c r="F195" s="145"/>
      <c r="G195" s="145"/>
      <c r="H195" s="145"/>
      <c r="I195" s="145"/>
      <c r="J195" s="145"/>
    </row>
    <row r="196" spans="1:10">
      <c r="A196" s="148"/>
      <c r="B196" s="143"/>
      <c r="C196" s="143"/>
      <c r="D196" s="145"/>
      <c r="E196" s="155"/>
      <c r="F196" s="145"/>
      <c r="G196" s="145"/>
      <c r="H196" s="145"/>
      <c r="I196" s="145"/>
      <c r="J196" s="145"/>
    </row>
    <row r="197" spans="1:10">
      <c r="A197" s="148"/>
      <c r="B197" s="143"/>
      <c r="C197" s="143"/>
      <c r="D197" s="145"/>
      <c r="E197" s="155"/>
      <c r="F197" s="145"/>
      <c r="G197" s="145"/>
      <c r="H197" s="145"/>
      <c r="I197" s="145"/>
      <c r="J197" s="145"/>
    </row>
    <row r="198" spans="1:10">
      <c r="A198" s="148"/>
      <c r="B198" s="143"/>
      <c r="C198" s="143"/>
      <c r="D198" s="145"/>
      <c r="E198" s="155"/>
      <c r="F198" s="145"/>
      <c r="G198" s="145"/>
      <c r="H198" s="145"/>
      <c r="I198" s="145"/>
      <c r="J198" s="145"/>
    </row>
    <row r="199" spans="1:10">
      <c r="A199" s="148"/>
      <c r="B199" s="143"/>
      <c r="C199" s="143"/>
      <c r="D199" s="145"/>
      <c r="E199" s="155"/>
      <c r="F199" s="145"/>
      <c r="G199" s="145"/>
      <c r="H199" s="145"/>
      <c r="I199" s="145"/>
      <c r="J199" s="145"/>
    </row>
    <row r="200" spans="1:10">
      <c r="A200" s="148"/>
      <c r="B200" s="143"/>
      <c r="C200" s="143"/>
      <c r="D200" s="145"/>
      <c r="E200" s="155"/>
      <c r="F200" s="145"/>
      <c r="G200" s="145"/>
      <c r="H200" s="145"/>
      <c r="I200" s="145"/>
      <c r="J200" s="145"/>
    </row>
    <row r="201" spans="1:10">
      <c r="A201" s="148"/>
      <c r="B201" s="143"/>
      <c r="C201" s="143"/>
      <c r="D201" s="145"/>
      <c r="E201" s="155"/>
      <c r="F201" s="145"/>
      <c r="G201" s="145"/>
      <c r="H201" s="145"/>
      <c r="I201" s="145"/>
      <c r="J201" s="145"/>
    </row>
    <row r="202" spans="1:10">
      <c r="A202" s="148"/>
      <c r="B202" s="143"/>
      <c r="C202" s="143"/>
      <c r="D202" s="145"/>
      <c r="E202" s="155"/>
      <c r="F202" s="145"/>
      <c r="G202" s="145"/>
      <c r="H202" s="145"/>
      <c r="I202" s="145"/>
      <c r="J202" s="145"/>
    </row>
    <row r="203" spans="1:10">
      <c r="A203" s="148"/>
      <c r="B203" s="143"/>
      <c r="C203" s="143"/>
      <c r="D203" s="145"/>
      <c r="E203" s="155"/>
      <c r="F203" s="145"/>
      <c r="G203" s="145"/>
      <c r="H203" s="145"/>
      <c r="I203" s="145"/>
      <c r="J203" s="145"/>
    </row>
    <row r="204" spans="1:10">
      <c r="A204" s="148"/>
      <c r="B204" s="143"/>
      <c r="C204" s="143"/>
      <c r="D204" s="145"/>
      <c r="E204" s="155"/>
      <c r="F204" s="145"/>
      <c r="G204" s="145"/>
      <c r="H204" s="145"/>
      <c r="I204" s="145"/>
      <c r="J204" s="145"/>
    </row>
    <row r="205" spans="1:10">
      <c r="A205" s="148"/>
      <c r="B205" s="143"/>
      <c r="C205" s="143"/>
      <c r="D205" s="145"/>
      <c r="E205" s="155"/>
      <c r="F205" s="145"/>
      <c r="G205" s="145"/>
      <c r="H205" s="145"/>
      <c r="I205" s="145"/>
      <c r="J205" s="145"/>
    </row>
    <row r="206" spans="1:10">
      <c r="A206" s="148"/>
      <c r="B206" s="143"/>
      <c r="C206" s="143"/>
      <c r="D206" s="145"/>
      <c r="E206" s="155"/>
      <c r="F206" s="145"/>
      <c r="G206" s="145"/>
      <c r="H206" s="145"/>
      <c r="I206" s="145"/>
      <c r="J206" s="145"/>
    </row>
    <row r="207" spans="1:10">
      <c r="A207" s="148"/>
      <c r="B207" s="143"/>
      <c r="C207" s="143"/>
      <c r="D207" s="145"/>
      <c r="E207" s="155"/>
      <c r="F207" s="145"/>
      <c r="G207" s="145"/>
      <c r="H207" s="145"/>
      <c r="I207" s="145"/>
      <c r="J207" s="145"/>
    </row>
    <row r="208" spans="1:10">
      <c r="A208" s="148"/>
      <c r="B208" s="143"/>
      <c r="C208" s="143"/>
      <c r="D208" s="145"/>
      <c r="E208" s="155"/>
      <c r="F208" s="145"/>
      <c r="G208" s="145"/>
      <c r="H208" s="145"/>
      <c r="I208" s="145"/>
      <c r="J208" s="145"/>
    </row>
    <row r="209" spans="1:10">
      <c r="A209" s="148"/>
      <c r="B209" s="143"/>
      <c r="C209" s="143"/>
      <c r="D209" s="145"/>
      <c r="E209" s="155"/>
      <c r="F209" s="145"/>
      <c r="G209" s="145"/>
      <c r="H209" s="145"/>
      <c r="I209" s="145"/>
      <c r="J209" s="145"/>
    </row>
    <row r="210" spans="1:10">
      <c r="A210" s="148"/>
      <c r="B210" s="143"/>
      <c r="C210" s="143"/>
      <c r="D210" s="145"/>
      <c r="E210" s="155"/>
      <c r="F210" s="145"/>
      <c r="G210" s="145"/>
      <c r="H210" s="145"/>
      <c r="I210" s="145"/>
      <c r="J210" s="145"/>
    </row>
    <row r="211" spans="1:10">
      <c r="A211" s="148"/>
      <c r="B211" s="143"/>
      <c r="C211" s="143"/>
      <c r="D211" s="145"/>
      <c r="E211" s="155"/>
      <c r="F211" s="145"/>
      <c r="G211" s="145"/>
      <c r="H211" s="145"/>
      <c r="I211" s="145"/>
      <c r="J211" s="145"/>
    </row>
    <row r="212" spans="1:10">
      <c r="A212" s="148"/>
      <c r="B212" s="143"/>
      <c r="C212" s="143"/>
      <c r="D212" s="145"/>
      <c r="E212" s="155"/>
      <c r="F212" s="145"/>
      <c r="G212" s="145"/>
      <c r="H212" s="145"/>
      <c r="I212" s="145"/>
      <c r="J212" s="145"/>
    </row>
    <row r="213" spans="1:10">
      <c r="A213" s="148"/>
      <c r="B213" s="143"/>
      <c r="C213" s="143"/>
      <c r="D213" s="145"/>
      <c r="E213" s="155"/>
      <c r="F213" s="145"/>
      <c r="G213" s="145"/>
      <c r="H213" s="145"/>
      <c r="I213" s="145"/>
      <c r="J213" s="145"/>
    </row>
    <row r="214" spans="1:10">
      <c r="A214" s="148"/>
      <c r="B214" s="143"/>
      <c r="C214" s="143"/>
      <c r="D214" s="145"/>
      <c r="E214" s="155"/>
      <c r="F214" s="145"/>
      <c r="G214" s="145"/>
      <c r="H214" s="145"/>
      <c r="I214" s="145"/>
      <c r="J214" s="145"/>
    </row>
    <row r="215" spans="1:10">
      <c r="A215" s="148"/>
      <c r="B215" s="143"/>
      <c r="C215" s="143"/>
      <c r="D215" s="145"/>
      <c r="E215" s="155"/>
      <c r="F215" s="145"/>
      <c r="G215" s="145"/>
      <c r="H215" s="145"/>
      <c r="I215" s="145"/>
      <c r="J215" s="145"/>
    </row>
    <row r="216" spans="1:10">
      <c r="A216" s="148"/>
      <c r="B216" s="143"/>
      <c r="C216" s="143"/>
      <c r="D216" s="145"/>
      <c r="E216" s="155"/>
      <c r="F216" s="145"/>
      <c r="G216" s="145"/>
      <c r="H216" s="145"/>
      <c r="I216" s="145"/>
      <c r="J216" s="145"/>
    </row>
    <row r="217" spans="1:10">
      <c r="A217" s="148"/>
      <c r="B217" s="143"/>
      <c r="C217" s="143"/>
      <c r="D217" s="145"/>
      <c r="E217" s="155"/>
      <c r="F217" s="145"/>
      <c r="G217" s="145"/>
      <c r="H217" s="145"/>
      <c r="I217" s="145"/>
      <c r="J217" s="145"/>
    </row>
    <row r="218" spans="1:10">
      <c r="A218" s="148"/>
      <c r="B218" s="143"/>
      <c r="C218" s="143"/>
      <c r="D218" s="145"/>
      <c r="E218" s="155"/>
      <c r="F218" s="145"/>
      <c r="G218" s="145"/>
      <c r="H218" s="145"/>
      <c r="I218" s="145"/>
      <c r="J218" s="145"/>
    </row>
    <row r="219" spans="1:10">
      <c r="A219" s="148"/>
      <c r="B219" s="143"/>
      <c r="C219" s="143"/>
      <c r="D219" s="145"/>
      <c r="E219" s="155"/>
      <c r="F219" s="145"/>
      <c r="G219" s="145"/>
      <c r="H219" s="145"/>
      <c r="I219" s="145"/>
      <c r="J219" s="145"/>
    </row>
    <row r="220" spans="1:10">
      <c r="A220" s="148"/>
      <c r="B220" s="143"/>
      <c r="C220" s="143"/>
      <c r="D220" s="145"/>
      <c r="E220" s="155"/>
      <c r="F220" s="145"/>
      <c r="G220" s="145"/>
      <c r="H220" s="145"/>
      <c r="I220" s="145"/>
      <c r="J220" s="145"/>
    </row>
    <row r="221" spans="1:10">
      <c r="A221" s="148"/>
      <c r="B221" s="143"/>
      <c r="C221" s="143"/>
      <c r="D221" s="145"/>
      <c r="E221" s="155"/>
      <c r="F221" s="145"/>
      <c r="G221" s="145"/>
      <c r="H221" s="145"/>
      <c r="I221" s="145"/>
      <c r="J221" s="145"/>
    </row>
    <row r="222" spans="1:10">
      <c r="A222" s="148"/>
      <c r="B222" s="143"/>
      <c r="C222" s="143"/>
      <c r="D222" s="145"/>
      <c r="E222" s="155"/>
      <c r="F222" s="145"/>
      <c r="G222" s="145"/>
      <c r="H222" s="145"/>
      <c r="I222" s="145"/>
      <c r="J222" s="145"/>
    </row>
    <row r="223" spans="1:10">
      <c r="A223" s="148"/>
      <c r="B223" s="143"/>
      <c r="C223" s="143"/>
      <c r="D223" s="145"/>
      <c r="E223" s="155"/>
      <c r="F223" s="145"/>
      <c r="G223" s="145"/>
      <c r="H223" s="145"/>
      <c r="I223" s="145"/>
      <c r="J223" s="145"/>
    </row>
    <row r="224" spans="1:10">
      <c r="A224" s="148"/>
      <c r="B224" s="143"/>
      <c r="C224" s="143"/>
      <c r="D224" s="145"/>
      <c r="E224" s="155"/>
      <c r="F224" s="145"/>
      <c r="G224" s="145"/>
      <c r="H224" s="145"/>
      <c r="I224" s="145"/>
      <c r="J224" s="145"/>
    </row>
    <row r="225" spans="1:10">
      <c r="A225" s="148"/>
      <c r="B225" s="143"/>
      <c r="C225" s="143"/>
      <c r="D225" s="145"/>
      <c r="E225" s="155"/>
      <c r="F225" s="145"/>
      <c r="G225" s="145"/>
      <c r="H225" s="145"/>
      <c r="I225" s="145"/>
      <c r="J225" s="145"/>
    </row>
    <row r="226" spans="1:10">
      <c r="A226" s="148"/>
      <c r="B226" s="143"/>
      <c r="C226" s="143"/>
      <c r="D226" s="145"/>
      <c r="E226" s="155"/>
      <c r="F226" s="145"/>
      <c r="G226" s="145"/>
      <c r="H226" s="145"/>
      <c r="I226" s="145"/>
      <c r="J226" s="145"/>
    </row>
    <row r="227" spans="1:10">
      <c r="A227" s="148"/>
      <c r="B227" s="143"/>
      <c r="C227" s="143"/>
      <c r="D227" s="145"/>
      <c r="E227" s="155"/>
      <c r="F227" s="145"/>
      <c r="G227" s="145"/>
      <c r="H227" s="145"/>
      <c r="I227" s="145"/>
      <c r="J227" s="145"/>
    </row>
    <row r="228" spans="1:10">
      <c r="A228" s="148"/>
      <c r="B228" s="143"/>
      <c r="C228" s="143"/>
      <c r="D228" s="145"/>
      <c r="E228" s="155"/>
      <c r="F228" s="145"/>
      <c r="G228" s="145"/>
      <c r="H228" s="145"/>
      <c r="I228" s="145"/>
      <c r="J228" s="145"/>
    </row>
    <row r="229" spans="1:10">
      <c r="A229" s="148"/>
      <c r="B229" s="143"/>
      <c r="C229" s="143"/>
      <c r="D229" s="145"/>
      <c r="E229" s="155"/>
      <c r="F229" s="145"/>
      <c r="G229" s="145"/>
      <c r="H229" s="145"/>
      <c r="I229" s="145"/>
      <c r="J229" s="145"/>
    </row>
    <row r="230" spans="1:10">
      <c r="A230" s="148"/>
      <c r="B230" s="143"/>
      <c r="C230" s="143"/>
      <c r="D230" s="145"/>
      <c r="E230" s="155"/>
      <c r="F230" s="145"/>
      <c r="G230" s="145"/>
      <c r="H230" s="145"/>
      <c r="I230" s="145"/>
      <c r="J230" s="145"/>
    </row>
    <row r="231" spans="1:10">
      <c r="A231" s="148"/>
      <c r="B231" s="143"/>
      <c r="C231" s="143"/>
      <c r="D231" s="145"/>
      <c r="E231" s="155"/>
      <c r="F231" s="145"/>
      <c r="G231" s="145"/>
      <c r="H231" s="145"/>
      <c r="I231" s="145"/>
      <c r="J231" s="145"/>
    </row>
    <row r="232" spans="1:10">
      <c r="A232" s="148"/>
      <c r="B232" s="143"/>
      <c r="C232" s="143"/>
      <c r="D232" s="145"/>
      <c r="E232" s="155"/>
      <c r="F232" s="145"/>
      <c r="G232" s="145"/>
      <c r="H232" s="145"/>
      <c r="I232" s="145"/>
      <c r="J232" s="145"/>
    </row>
    <row r="233" spans="1:10">
      <c r="A233" s="148"/>
      <c r="B233" s="143"/>
      <c r="C233" s="143"/>
      <c r="D233" s="145"/>
      <c r="E233" s="155"/>
      <c r="F233" s="145"/>
      <c r="G233" s="145"/>
      <c r="H233" s="145"/>
      <c r="I233" s="145"/>
      <c r="J233" s="145"/>
    </row>
    <row r="234" spans="1:10">
      <c r="A234" s="148"/>
      <c r="B234" s="143"/>
      <c r="C234" s="143"/>
      <c r="D234" s="145"/>
      <c r="E234" s="155"/>
      <c r="F234" s="145"/>
      <c r="G234" s="145"/>
      <c r="H234" s="145"/>
      <c r="I234" s="145"/>
      <c r="J234" s="145"/>
    </row>
    <row r="235" spans="1:10">
      <c r="A235" s="148"/>
      <c r="B235" s="143"/>
      <c r="C235" s="143"/>
      <c r="D235" s="145"/>
      <c r="E235" s="155"/>
      <c r="F235" s="145"/>
      <c r="G235" s="145"/>
      <c r="H235" s="145"/>
      <c r="I235" s="145"/>
      <c r="J235" s="145"/>
    </row>
    <row r="236" spans="1:10">
      <c r="A236" s="148"/>
      <c r="B236" s="143"/>
      <c r="C236" s="143"/>
      <c r="D236" s="145"/>
      <c r="E236" s="155"/>
      <c r="F236" s="145"/>
      <c r="G236" s="145"/>
      <c r="H236" s="145"/>
      <c r="I236" s="145"/>
      <c r="J236" s="145"/>
    </row>
    <row r="237" spans="1:10">
      <c r="A237" s="148"/>
      <c r="B237" s="143"/>
      <c r="C237" s="143"/>
      <c r="D237" s="145"/>
      <c r="E237" s="155"/>
      <c r="F237" s="145"/>
      <c r="G237" s="145"/>
      <c r="H237" s="145"/>
      <c r="I237" s="145"/>
      <c r="J237" s="145"/>
    </row>
    <row r="238" spans="1:10">
      <c r="A238" s="148"/>
      <c r="B238" s="143"/>
      <c r="C238" s="143"/>
      <c r="D238" s="145"/>
      <c r="E238" s="155"/>
      <c r="F238" s="145"/>
      <c r="G238" s="145"/>
      <c r="H238" s="145"/>
      <c r="I238" s="145"/>
      <c r="J238" s="14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3B86-E960-4509-87E7-1E9E55890C06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153</v>
      </c>
      <c r="C2" s="154" t="s">
        <v>195</v>
      </c>
      <c r="D2" s="156">
        <v>2236448.67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153</v>
      </c>
      <c r="C3" s="154" t="s">
        <v>195</v>
      </c>
      <c r="D3" s="156">
        <v>2843139.54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153</v>
      </c>
      <c r="C4" s="154" t="s">
        <v>195</v>
      </c>
      <c r="D4" s="156">
        <v>2669528.41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153</v>
      </c>
      <c r="C5" s="154" t="s">
        <v>195</v>
      </c>
      <c r="D5" s="156">
        <v>2328417.44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153</v>
      </c>
      <c r="C6" s="154" t="s">
        <v>195</v>
      </c>
      <c r="D6" s="156">
        <v>2545518.69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153</v>
      </c>
      <c r="C7" s="154" t="s">
        <v>195</v>
      </c>
      <c r="D7" s="156">
        <v>3161675.38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153</v>
      </c>
      <c r="C8" s="154" t="s">
        <v>195</v>
      </c>
      <c r="D8" s="156">
        <v>2822994.65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153</v>
      </c>
      <c r="C9" s="154" t="s">
        <v>195</v>
      </c>
      <c r="D9" s="156">
        <v>2416759.85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153</v>
      </c>
      <c r="C10" s="154" t="s">
        <v>195</v>
      </c>
      <c r="D10" s="156">
        <v>3115904.36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153</v>
      </c>
      <c r="C11" s="154" t="s">
        <v>195</v>
      </c>
      <c r="D11" s="156">
        <v>2376014.08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153</v>
      </c>
      <c r="C12" s="154" t="s">
        <v>195</v>
      </c>
      <c r="D12" s="156">
        <v>2877145.32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153</v>
      </c>
      <c r="C13" s="154" t="s">
        <v>195</v>
      </c>
      <c r="D13" s="156">
        <v>2576075.58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153</v>
      </c>
      <c r="C14" s="154" t="s">
        <v>195</v>
      </c>
      <c r="D14" s="156">
        <v>2483916.83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153</v>
      </c>
      <c r="C15" s="154" t="s">
        <v>195</v>
      </c>
      <c r="D15" s="156">
        <v>2714166.3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153</v>
      </c>
      <c r="C16" s="154" t="s">
        <v>195</v>
      </c>
      <c r="D16" s="156">
        <v>1931629.55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153</v>
      </c>
      <c r="C17" s="154" t="s">
        <v>195</v>
      </c>
      <c r="D17" s="156">
        <v>2517763.2400000002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153</v>
      </c>
      <c r="C18" s="154" t="s">
        <v>195</v>
      </c>
      <c r="D18" s="156">
        <v>2796987.05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153</v>
      </c>
      <c r="C19" s="154" t="s">
        <v>195</v>
      </c>
      <c r="D19" s="156">
        <v>2486414.38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153</v>
      </c>
      <c r="C20" s="154" t="s">
        <v>195</v>
      </c>
      <c r="D20" s="156">
        <v>2608076.1800000002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153</v>
      </c>
      <c r="C21" s="154" t="s">
        <v>195</v>
      </c>
      <c r="D21" s="156">
        <v>2802951.79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153</v>
      </c>
      <c r="C22" s="154" t="s">
        <v>195</v>
      </c>
      <c r="D22" s="156">
        <v>2272005.92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153</v>
      </c>
      <c r="C23" s="154" t="s">
        <v>195</v>
      </c>
      <c r="D23" s="156">
        <v>2352587.6800000002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153</v>
      </c>
      <c r="C24" s="154" t="s">
        <v>195</v>
      </c>
      <c r="D24" s="156">
        <v>2715543.6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153</v>
      </c>
      <c r="C25" s="154" t="s">
        <v>195</v>
      </c>
      <c r="D25" s="156">
        <v>2018783.22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153</v>
      </c>
      <c r="C26" s="154" t="s">
        <v>195</v>
      </c>
      <c r="D26" s="156">
        <v>2086641.73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153</v>
      </c>
      <c r="C27" s="154" t="s">
        <v>195</v>
      </c>
      <c r="D27" s="156">
        <v>2736776.28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153</v>
      </c>
      <c r="C28" s="154" t="s">
        <v>195</v>
      </c>
      <c r="D28" s="156">
        <v>2212712.5299999998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153</v>
      </c>
      <c r="C29" s="154" t="s">
        <v>195</v>
      </c>
      <c r="D29" s="156">
        <v>1497088.62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153</v>
      </c>
      <c r="C30" s="154" t="s">
        <v>195</v>
      </c>
      <c r="D30" s="156">
        <v>1632468.81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153</v>
      </c>
      <c r="C31" s="154" t="s">
        <v>195</v>
      </c>
      <c r="D31" s="156">
        <v>1312775.29</v>
      </c>
      <c r="E31" s="154" t="s">
        <v>183</v>
      </c>
      <c r="F31" s="156">
        <v>1323512.27</v>
      </c>
      <c r="G31" s="156">
        <v>2477.5100000000002</v>
      </c>
      <c r="H31" s="156">
        <v>45.87</v>
      </c>
      <c r="I31" s="156">
        <v>0</v>
      </c>
      <c r="J31" s="156">
        <v>-13260.36</v>
      </c>
    </row>
    <row r="32" spans="1:10">
      <c r="A32" s="146">
        <v>39994</v>
      </c>
      <c r="B32" s="154" t="s">
        <v>153</v>
      </c>
      <c r="C32" s="154" t="s">
        <v>195</v>
      </c>
      <c r="D32" s="156">
        <v>2035150.43</v>
      </c>
      <c r="E32" s="154" t="s">
        <v>183</v>
      </c>
      <c r="F32" s="156">
        <v>2023797.02</v>
      </c>
      <c r="G32" s="156">
        <v>24294.82</v>
      </c>
      <c r="H32" s="156">
        <v>7615.66</v>
      </c>
      <c r="I32" s="156">
        <v>0</v>
      </c>
      <c r="J32" s="156">
        <v>-20557.07</v>
      </c>
    </row>
    <row r="33" spans="1:10">
      <c r="A33" s="146">
        <v>40025</v>
      </c>
      <c r="B33" s="154" t="s">
        <v>153</v>
      </c>
      <c r="C33" s="154" t="s">
        <v>195</v>
      </c>
      <c r="D33" s="156">
        <v>2095830.14</v>
      </c>
      <c r="E33" s="154" t="s">
        <v>183</v>
      </c>
      <c r="F33" s="156">
        <v>2101374.69</v>
      </c>
      <c r="G33" s="156">
        <v>15123.79</v>
      </c>
      <c r="H33" s="156">
        <v>501.66</v>
      </c>
      <c r="I33" s="156">
        <v>0</v>
      </c>
      <c r="J33" s="156">
        <v>-21170</v>
      </c>
    </row>
    <row r="34" spans="1:10">
      <c r="A34" s="146">
        <v>40056</v>
      </c>
      <c r="B34" s="154" t="s">
        <v>153</v>
      </c>
      <c r="C34" s="154" t="s">
        <v>195</v>
      </c>
      <c r="D34" s="156">
        <v>2276172.1</v>
      </c>
      <c r="E34" s="154" t="s">
        <v>183</v>
      </c>
      <c r="F34" s="156">
        <v>2273328.86</v>
      </c>
      <c r="G34" s="156">
        <v>16004.72</v>
      </c>
      <c r="H34" s="156">
        <v>9830.15</v>
      </c>
      <c r="I34" s="156">
        <v>0</v>
      </c>
      <c r="J34" s="156">
        <v>-22991.63</v>
      </c>
    </row>
    <row r="35" spans="1:10">
      <c r="A35" s="146">
        <v>40086</v>
      </c>
      <c r="B35" s="154" t="s">
        <v>153</v>
      </c>
      <c r="C35" s="154" t="s">
        <v>195</v>
      </c>
      <c r="D35" s="156">
        <v>2463397</v>
      </c>
      <c r="E35" s="154" t="s">
        <v>183</v>
      </c>
      <c r="F35" s="156">
        <v>2465691.33</v>
      </c>
      <c r="G35" s="156">
        <v>20425.46</v>
      </c>
      <c r="H35" s="156">
        <v>2163</v>
      </c>
      <c r="I35" s="156">
        <v>0</v>
      </c>
      <c r="J35" s="156">
        <v>-24882.79</v>
      </c>
    </row>
    <row r="36" spans="1:10">
      <c r="A36" s="146">
        <v>40117</v>
      </c>
      <c r="B36" s="154" t="s">
        <v>153</v>
      </c>
      <c r="C36" s="154" t="s">
        <v>195</v>
      </c>
      <c r="D36" s="156">
        <v>1940794.96</v>
      </c>
      <c r="E36" s="154" t="s">
        <v>183</v>
      </c>
      <c r="F36" s="156">
        <v>2010792.07</v>
      </c>
      <c r="G36" s="156">
        <v>15242.43</v>
      </c>
      <c r="H36" s="156">
        <v>-65635.539999999994</v>
      </c>
      <c r="I36" s="156">
        <v>0</v>
      </c>
      <c r="J36" s="156">
        <v>-19604</v>
      </c>
    </row>
    <row r="37" spans="1:10">
      <c r="A37" s="146">
        <v>40147</v>
      </c>
      <c r="B37" s="154" t="s">
        <v>153</v>
      </c>
      <c r="C37" s="154" t="s">
        <v>195</v>
      </c>
      <c r="D37" s="156">
        <v>2240029.2799999998</v>
      </c>
      <c r="E37" s="154" t="s">
        <v>183</v>
      </c>
      <c r="F37" s="156">
        <v>2247254.61</v>
      </c>
      <c r="G37" s="156">
        <v>8445.5499999999993</v>
      </c>
      <c r="H37" s="156">
        <v>6955.69</v>
      </c>
      <c r="I37" s="156">
        <v>0</v>
      </c>
      <c r="J37" s="156">
        <v>-22626.57</v>
      </c>
    </row>
    <row r="38" spans="1:10">
      <c r="A38" s="146">
        <v>40178</v>
      </c>
      <c r="B38" s="154" t="s">
        <v>153</v>
      </c>
      <c r="C38" s="154" t="s">
        <v>195</v>
      </c>
      <c r="D38" s="156">
        <v>2114079.1</v>
      </c>
      <c r="E38" s="154" t="s">
        <v>183</v>
      </c>
      <c r="F38" s="156">
        <v>2123753.38</v>
      </c>
      <c r="G38" s="156">
        <v>16771.29</v>
      </c>
      <c r="H38" s="156">
        <v>-5091.24</v>
      </c>
      <c r="I38" s="156">
        <v>0</v>
      </c>
      <c r="J38" s="156">
        <v>-21354.33</v>
      </c>
    </row>
    <row r="39" spans="1:10">
      <c r="A39" s="146">
        <v>40209</v>
      </c>
      <c r="B39" s="154" t="s">
        <v>153</v>
      </c>
      <c r="C39" s="154" t="s">
        <v>195</v>
      </c>
      <c r="D39" s="156">
        <v>2411787.13</v>
      </c>
      <c r="E39" s="154" t="s">
        <v>183</v>
      </c>
      <c r="F39" s="156">
        <v>2394395</v>
      </c>
      <c r="G39" s="156">
        <v>35891.300000000003</v>
      </c>
      <c r="H39" s="156">
        <v>5862.31</v>
      </c>
      <c r="I39" s="156">
        <v>0</v>
      </c>
      <c r="J39" s="156">
        <v>-24361.48</v>
      </c>
    </row>
    <row r="40" spans="1:10">
      <c r="A40" s="146">
        <v>40237</v>
      </c>
      <c r="B40" s="154" t="s">
        <v>153</v>
      </c>
      <c r="C40" s="154" t="s">
        <v>195</v>
      </c>
      <c r="D40" s="156">
        <v>2217981.7200000002</v>
      </c>
      <c r="E40" s="154" t="s">
        <v>183</v>
      </c>
      <c r="F40" s="156">
        <v>2222921.36</v>
      </c>
      <c r="G40" s="156">
        <v>16845.7</v>
      </c>
      <c r="H40" s="156">
        <v>618.52</v>
      </c>
      <c r="I40" s="156">
        <v>0</v>
      </c>
      <c r="J40" s="156">
        <v>-22403.86</v>
      </c>
    </row>
    <row r="41" spans="1:10">
      <c r="A41" s="146">
        <v>40268</v>
      </c>
      <c r="B41" s="154" t="s">
        <v>153</v>
      </c>
      <c r="C41" s="154" t="s">
        <v>195</v>
      </c>
      <c r="D41" s="156">
        <v>2057055.38</v>
      </c>
      <c r="E41" s="154" t="s">
        <v>183</v>
      </c>
      <c r="F41" s="156">
        <v>2061609.36</v>
      </c>
      <c r="G41" s="156">
        <v>16278.56</v>
      </c>
      <c r="H41" s="156">
        <v>-54.2</v>
      </c>
      <c r="I41" s="156">
        <v>0</v>
      </c>
      <c r="J41" s="156">
        <v>-20778.34</v>
      </c>
    </row>
    <row r="42" spans="1:10">
      <c r="A42" s="146">
        <v>40298</v>
      </c>
      <c r="B42" s="154" t="s">
        <v>153</v>
      </c>
      <c r="C42" s="154" t="s">
        <v>195</v>
      </c>
      <c r="D42" s="156">
        <v>2370358.2000000002</v>
      </c>
      <c r="E42" s="154" t="s">
        <v>183</v>
      </c>
      <c r="F42" s="156">
        <v>2381686.1</v>
      </c>
      <c r="G42" s="156">
        <v>12189.66</v>
      </c>
      <c r="H42" s="156">
        <v>425.46</v>
      </c>
      <c r="I42" s="156">
        <v>0</v>
      </c>
      <c r="J42" s="156">
        <v>-23943.02</v>
      </c>
    </row>
    <row r="43" spans="1:10">
      <c r="A43" s="146">
        <v>40329</v>
      </c>
      <c r="B43" s="154" t="s">
        <v>153</v>
      </c>
      <c r="C43" s="154" t="s">
        <v>195</v>
      </c>
      <c r="D43" s="156">
        <v>2151005.4</v>
      </c>
      <c r="E43" s="154" t="s">
        <v>183</v>
      </c>
      <c r="F43" s="156">
        <v>2141896.9700000002</v>
      </c>
      <c r="G43" s="156">
        <v>27308.76</v>
      </c>
      <c r="H43" s="156">
        <v>3526.99</v>
      </c>
      <c r="I43" s="156">
        <v>0</v>
      </c>
      <c r="J43" s="156">
        <v>-21727.32</v>
      </c>
    </row>
    <row r="44" spans="1:10">
      <c r="A44" s="146">
        <v>40359</v>
      </c>
      <c r="B44" s="154" t="s">
        <v>153</v>
      </c>
      <c r="C44" s="154" t="s">
        <v>195</v>
      </c>
      <c r="D44" s="156">
        <v>2485301.89</v>
      </c>
      <c r="E44" s="154" t="s">
        <v>183</v>
      </c>
      <c r="F44" s="156">
        <v>2470643.9500000002</v>
      </c>
      <c r="G44" s="156">
        <v>36825.230000000003</v>
      </c>
      <c r="H44" s="156">
        <v>2936.77</v>
      </c>
      <c r="I44" s="156">
        <v>0</v>
      </c>
      <c r="J44" s="156">
        <v>-25104.06</v>
      </c>
    </row>
    <row r="45" spans="1:10">
      <c r="A45" s="146">
        <v>40390</v>
      </c>
      <c r="B45" s="154" t="s">
        <v>153</v>
      </c>
      <c r="C45" s="154" t="s">
        <v>195</v>
      </c>
      <c r="D45" s="156">
        <v>2385436.89</v>
      </c>
      <c r="E45" s="154" t="s">
        <v>183</v>
      </c>
      <c r="F45" s="156">
        <v>2334001.5299999998</v>
      </c>
      <c r="G45" s="156">
        <v>74842.3</v>
      </c>
      <c r="H45" s="156">
        <v>688.38</v>
      </c>
      <c r="I45" s="156">
        <v>0</v>
      </c>
      <c r="J45" s="156">
        <v>-24095.32</v>
      </c>
    </row>
    <row r="46" spans="1:10">
      <c r="A46" s="146">
        <v>40421</v>
      </c>
      <c r="B46" s="154" t="s">
        <v>153</v>
      </c>
      <c r="C46" s="154" t="s">
        <v>195</v>
      </c>
      <c r="D46" s="156">
        <v>2267204.63</v>
      </c>
      <c r="E46" s="154" t="s">
        <v>183</v>
      </c>
      <c r="F46" s="156">
        <v>2272211.33</v>
      </c>
      <c r="G46" s="156">
        <v>17374.84</v>
      </c>
      <c r="H46" s="156">
        <v>519.52</v>
      </c>
      <c r="I46" s="156">
        <v>0</v>
      </c>
      <c r="J46" s="156">
        <v>-22901.06</v>
      </c>
    </row>
    <row r="47" spans="1:10">
      <c r="A47" s="146">
        <v>40451</v>
      </c>
      <c r="B47" s="154" t="s">
        <v>153</v>
      </c>
      <c r="C47" s="154" t="s">
        <v>195</v>
      </c>
      <c r="D47" s="156">
        <v>2360833.7599999998</v>
      </c>
      <c r="E47" s="154" t="s">
        <v>183</v>
      </c>
      <c r="F47" s="156">
        <v>2345647.85</v>
      </c>
      <c r="G47" s="156">
        <v>38040.39</v>
      </c>
      <c r="H47" s="156">
        <v>992.32</v>
      </c>
      <c r="I47" s="156">
        <v>0</v>
      </c>
      <c r="J47" s="156">
        <v>-23846.799999999999</v>
      </c>
    </row>
    <row r="48" spans="1:10">
      <c r="A48" s="146">
        <v>40482</v>
      </c>
      <c r="B48" s="154" t="s">
        <v>153</v>
      </c>
      <c r="C48" s="154" t="s">
        <v>195</v>
      </c>
      <c r="D48" s="156">
        <v>2354712.09</v>
      </c>
      <c r="E48" s="154" t="s">
        <v>183</v>
      </c>
      <c r="F48" s="156">
        <v>2332529.34</v>
      </c>
      <c r="G48" s="156">
        <v>37084.480000000003</v>
      </c>
      <c r="H48" s="156">
        <v>8883.25</v>
      </c>
      <c r="I48" s="156">
        <v>0</v>
      </c>
      <c r="J48" s="156">
        <v>-23784.98</v>
      </c>
    </row>
    <row r="49" spans="1:10">
      <c r="A49" s="146">
        <v>40512</v>
      </c>
      <c r="B49" s="154" t="s">
        <v>153</v>
      </c>
      <c r="C49" s="154" t="s">
        <v>195</v>
      </c>
      <c r="D49" s="156">
        <v>2214745.52</v>
      </c>
      <c r="E49" s="154" t="s">
        <v>183</v>
      </c>
      <c r="F49" s="156">
        <v>2215696.91</v>
      </c>
      <c r="G49" s="156">
        <v>20592.55</v>
      </c>
      <c r="H49" s="156">
        <v>827.23</v>
      </c>
      <c r="I49" s="156">
        <v>0</v>
      </c>
      <c r="J49" s="156">
        <v>-22371.17</v>
      </c>
    </row>
    <row r="50" spans="1:10">
      <c r="A50" s="146">
        <v>40543</v>
      </c>
      <c r="B50" s="154" t="s">
        <v>153</v>
      </c>
      <c r="C50" s="154" t="s">
        <v>195</v>
      </c>
      <c r="D50" s="156">
        <v>2187756.64</v>
      </c>
      <c r="E50" s="154" t="s">
        <v>183</v>
      </c>
      <c r="F50" s="156">
        <v>2177943.7799999998</v>
      </c>
      <c r="G50" s="156">
        <v>26975.48</v>
      </c>
      <c r="H50" s="156">
        <v>4935.93</v>
      </c>
      <c r="I50" s="156">
        <v>0</v>
      </c>
      <c r="J50" s="156">
        <v>-22098.55</v>
      </c>
    </row>
    <row r="51" spans="1:10">
      <c r="A51" s="146">
        <v>40574</v>
      </c>
      <c r="B51" s="154" t="s">
        <v>153</v>
      </c>
      <c r="C51" s="154" t="s">
        <v>195</v>
      </c>
      <c r="D51" s="156">
        <v>2959609.63</v>
      </c>
      <c r="E51" s="154" t="s">
        <v>183</v>
      </c>
      <c r="F51" s="156">
        <v>2973388.59</v>
      </c>
      <c r="G51" s="156">
        <v>28702.639999999999</v>
      </c>
      <c r="H51" s="156">
        <v>403.71</v>
      </c>
      <c r="I51" s="156">
        <v>-12990.26</v>
      </c>
      <c r="J51" s="156">
        <v>-29895.05</v>
      </c>
    </row>
    <row r="52" spans="1:10">
      <c r="A52" s="146">
        <v>40602</v>
      </c>
      <c r="B52" s="154" t="s">
        <v>153</v>
      </c>
      <c r="C52" s="154" t="s">
        <v>195</v>
      </c>
      <c r="D52" s="156">
        <v>2076243.45</v>
      </c>
      <c r="E52" s="154" t="s">
        <v>183</v>
      </c>
      <c r="F52" s="156">
        <v>2090377.08</v>
      </c>
      <c r="G52" s="156">
        <v>8743.06</v>
      </c>
      <c r="H52" s="156">
        <v>1330.17</v>
      </c>
      <c r="I52" s="156">
        <v>-3234.71</v>
      </c>
      <c r="J52" s="156">
        <v>-20972.15</v>
      </c>
    </row>
    <row r="53" spans="1:10">
      <c r="A53" s="146">
        <v>40633</v>
      </c>
      <c r="B53" s="154" t="s">
        <v>153</v>
      </c>
      <c r="C53" s="154" t="s">
        <v>195</v>
      </c>
      <c r="D53" s="156">
        <v>2202658.38</v>
      </c>
      <c r="E53" s="154" t="s">
        <v>183</v>
      </c>
      <c r="F53" s="156">
        <v>2193645.85</v>
      </c>
      <c r="G53" s="156">
        <v>19699.310000000001</v>
      </c>
      <c r="H53" s="156">
        <v>11562.3</v>
      </c>
      <c r="I53" s="156">
        <v>0</v>
      </c>
      <c r="J53" s="156">
        <v>-22249.08</v>
      </c>
    </row>
    <row r="54" spans="1:10">
      <c r="A54" s="146">
        <v>40663</v>
      </c>
      <c r="B54" s="154" t="s">
        <v>153</v>
      </c>
      <c r="C54" s="154" t="s">
        <v>195</v>
      </c>
      <c r="D54" s="156">
        <v>2416307.79</v>
      </c>
      <c r="E54" s="154" t="s">
        <v>183</v>
      </c>
      <c r="F54" s="156">
        <v>2421418.48</v>
      </c>
      <c r="G54" s="156">
        <v>12257.42</v>
      </c>
      <c r="H54" s="156">
        <v>14288.77</v>
      </c>
      <c r="I54" s="156">
        <v>-7249.72</v>
      </c>
      <c r="J54" s="156">
        <v>-24407.16</v>
      </c>
    </row>
    <row r="55" spans="1:10">
      <c r="A55" s="146">
        <v>40694</v>
      </c>
      <c r="B55" s="154" t="s">
        <v>153</v>
      </c>
      <c r="C55" s="154" t="s">
        <v>195</v>
      </c>
      <c r="D55" s="156">
        <v>2295089.7000000002</v>
      </c>
      <c r="E55" s="154" t="s">
        <v>183</v>
      </c>
      <c r="F55" s="156">
        <v>2309761.7000000002</v>
      </c>
      <c r="G55" s="156">
        <v>14129.5</v>
      </c>
      <c r="H55" s="156">
        <v>469.55</v>
      </c>
      <c r="I55" s="156">
        <v>-6088.32</v>
      </c>
      <c r="J55" s="156">
        <v>-23182.73</v>
      </c>
    </row>
    <row r="56" spans="1:10">
      <c r="A56" s="146">
        <v>40724</v>
      </c>
      <c r="B56" s="154" t="s">
        <v>153</v>
      </c>
      <c r="C56" s="154" t="s">
        <v>195</v>
      </c>
      <c r="D56" s="156">
        <v>2422416.7400000002</v>
      </c>
      <c r="E56" s="154" t="s">
        <v>183</v>
      </c>
      <c r="F56" s="156">
        <v>2437845.06</v>
      </c>
      <c r="G56" s="156">
        <v>13829.68</v>
      </c>
      <c r="H56" s="156">
        <v>-2473.87</v>
      </c>
      <c r="I56" s="156">
        <v>-2315.27</v>
      </c>
      <c r="J56" s="156">
        <v>-24468.86</v>
      </c>
    </row>
    <row r="57" spans="1:10">
      <c r="A57" s="146">
        <v>40755</v>
      </c>
      <c r="B57" s="154" t="s">
        <v>153</v>
      </c>
      <c r="C57" s="154" t="s">
        <v>195</v>
      </c>
      <c r="D57" s="156">
        <v>2555068.63</v>
      </c>
      <c r="E57" s="154" t="s">
        <v>183</v>
      </c>
      <c r="F57" s="156">
        <v>2563866.06</v>
      </c>
      <c r="G57" s="156">
        <v>15445.49</v>
      </c>
      <c r="H57" s="156">
        <v>2735.22</v>
      </c>
      <c r="I57" s="156">
        <v>-1169.3699999999999</v>
      </c>
      <c r="J57" s="156">
        <v>-25808.77</v>
      </c>
    </row>
    <row r="58" spans="1:10">
      <c r="A58" s="146">
        <v>40786</v>
      </c>
      <c r="B58" s="154" t="s">
        <v>153</v>
      </c>
      <c r="C58" s="154" t="s">
        <v>195</v>
      </c>
      <c r="D58" s="156">
        <v>2569551.35</v>
      </c>
      <c r="E58" s="154" t="s">
        <v>183</v>
      </c>
      <c r="F58" s="156">
        <v>2555502.81</v>
      </c>
      <c r="G58" s="156">
        <v>30675.02</v>
      </c>
      <c r="H58" s="156">
        <v>13072.22</v>
      </c>
      <c r="I58" s="156">
        <v>-3743.64</v>
      </c>
      <c r="J58" s="156">
        <v>-25955.06</v>
      </c>
    </row>
    <row r="59" spans="1:10">
      <c r="A59" s="146">
        <v>40816</v>
      </c>
      <c r="B59" s="154" t="s">
        <v>153</v>
      </c>
      <c r="C59" s="154" t="s">
        <v>195</v>
      </c>
      <c r="D59" s="156">
        <v>2555175.7400000002</v>
      </c>
      <c r="E59" s="154" t="s">
        <v>183</v>
      </c>
      <c r="F59" s="156">
        <v>2545199.6</v>
      </c>
      <c r="G59" s="156">
        <v>32690.38</v>
      </c>
      <c r="H59" s="156">
        <v>3095.61</v>
      </c>
      <c r="I59" s="156">
        <v>0</v>
      </c>
      <c r="J59" s="156">
        <v>-25809.85</v>
      </c>
    </row>
    <row r="60" spans="1:10">
      <c r="A60" s="146">
        <v>40847</v>
      </c>
      <c r="B60" s="154" t="s">
        <v>153</v>
      </c>
      <c r="C60" s="154" t="s">
        <v>195</v>
      </c>
      <c r="D60" s="156">
        <v>2450861.73</v>
      </c>
      <c r="E60" s="154" t="s">
        <v>183</v>
      </c>
      <c r="F60" s="156">
        <v>2451207.04</v>
      </c>
      <c r="G60" s="156">
        <v>28262.37</v>
      </c>
      <c r="H60" s="156">
        <v>1199.25</v>
      </c>
      <c r="I60" s="156">
        <v>-5050.75</v>
      </c>
      <c r="J60" s="156">
        <v>-24756.18</v>
      </c>
    </row>
    <row r="61" spans="1:10">
      <c r="A61" s="146">
        <v>40877</v>
      </c>
      <c r="B61" s="154" t="s">
        <v>153</v>
      </c>
      <c r="C61" s="154" t="s">
        <v>195</v>
      </c>
      <c r="D61" s="156">
        <v>2189381.7599999998</v>
      </c>
      <c r="E61" s="154" t="s">
        <v>183</v>
      </c>
      <c r="F61" s="156">
        <v>2231686.13</v>
      </c>
      <c r="G61" s="156">
        <v>33348.43</v>
      </c>
      <c r="H61" s="156">
        <v>-41231.57</v>
      </c>
      <c r="I61" s="156">
        <v>-12306.27</v>
      </c>
      <c r="J61" s="156">
        <v>-22114.959999999999</v>
      </c>
    </row>
    <row r="62" spans="1:10">
      <c r="A62" s="146">
        <v>40908</v>
      </c>
      <c r="B62" s="154" t="s">
        <v>153</v>
      </c>
      <c r="C62" s="154" t="s">
        <v>195</v>
      </c>
      <c r="D62" s="156">
        <v>2379015.1</v>
      </c>
      <c r="E62" s="154" t="s">
        <v>183</v>
      </c>
      <c r="F62" s="156">
        <v>2330251.0299999998</v>
      </c>
      <c r="G62" s="156">
        <v>77534.570000000007</v>
      </c>
      <c r="H62" s="156">
        <v>335.03</v>
      </c>
      <c r="I62" s="156">
        <v>-5075.07</v>
      </c>
      <c r="J62" s="156">
        <v>-24030.46</v>
      </c>
    </row>
    <row r="63" spans="1:10">
      <c r="A63" s="146">
        <v>40939</v>
      </c>
      <c r="B63" s="154" t="s">
        <v>153</v>
      </c>
      <c r="C63" s="154" t="s">
        <v>195</v>
      </c>
      <c r="D63" s="156">
        <v>3016418.04</v>
      </c>
      <c r="E63" s="154" t="s">
        <v>183</v>
      </c>
      <c r="F63" s="156">
        <v>2900724.23</v>
      </c>
      <c r="G63" s="156">
        <v>170886.2</v>
      </c>
      <c r="H63" s="156">
        <v>-17448.169999999998</v>
      </c>
      <c r="I63" s="156">
        <v>-7275.35</v>
      </c>
      <c r="J63" s="156">
        <v>-30468.87</v>
      </c>
    </row>
    <row r="64" spans="1:10">
      <c r="A64" s="146">
        <v>40968</v>
      </c>
      <c r="B64" s="154" t="s">
        <v>153</v>
      </c>
      <c r="C64" s="154" t="s">
        <v>195</v>
      </c>
      <c r="D64" s="156">
        <v>2262611.5499999998</v>
      </c>
      <c r="E64" s="154" t="s">
        <v>183</v>
      </c>
      <c r="F64" s="156">
        <v>2219704.02</v>
      </c>
      <c r="G64" s="156">
        <v>86380.79</v>
      </c>
      <c r="H64" s="156">
        <v>-17281.07</v>
      </c>
      <c r="I64" s="156">
        <v>-3337.53</v>
      </c>
      <c r="J64" s="156">
        <v>-22854.66</v>
      </c>
    </row>
    <row r="65" spans="1:10">
      <c r="A65" s="146">
        <v>40999</v>
      </c>
      <c r="B65" s="154" t="s">
        <v>153</v>
      </c>
      <c r="C65" s="154" t="s">
        <v>195</v>
      </c>
      <c r="D65" s="156">
        <v>2381788.5499999998</v>
      </c>
      <c r="E65" s="154" t="s">
        <v>183</v>
      </c>
      <c r="F65" s="156">
        <v>2362190.5699999998</v>
      </c>
      <c r="G65" s="156">
        <v>45841.4</v>
      </c>
      <c r="H65" s="156">
        <v>-75.81</v>
      </c>
      <c r="I65" s="156">
        <v>-2109.15</v>
      </c>
      <c r="J65" s="156">
        <v>-24058.46</v>
      </c>
    </row>
    <row r="66" spans="1:10">
      <c r="A66" s="146">
        <v>41029</v>
      </c>
      <c r="B66" s="154" t="s">
        <v>153</v>
      </c>
      <c r="C66" s="154" t="s">
        <v>195</v>
      </c>
      <c r="D66" s="156">
        <v>2593802.29</v>
      </c>
      <c r="E66" s="154" t="s">
        <v>183</v>
      </c>
      <c r="F66" s="156">
        <v>2588507.41</v>
      </c>
      <c r="G66" s="156">
        <v>33115.519999999997</v>
      </c>
      <c r="H66" s="156">
        <v>-1150.8699999999999</v>
      </c>
      <c r="I66" s="156">
        <v>-469.74</v>
      </c>
      <c r="J66" s="156">
        <v>-26200.03</v>
      </c>
    </row>
    <row r="67" spans="1:10">
      <c r="A67" s="146">
        <v>41060</v>
      </c>
      <c r="B67" s="154" t="s">
        <v>153</v>
      </c>
      <c r="C67" s="154" t="s">
        <v>195</v>
      </c>
      <c r="D67" s="156">
        <v>2232888.63</v>
      </c>
      <c r="E67" s="154" t="s">
        <v>183</v>
      </c>
      <c r="F67" s="156">
        <v>2196497.0299999998</v>
      </c>
      <c r="G67" s="156">
        <v>57943.27</v>
      </c>
      <c r="H67" s="156">
        <v>4636.78</v>
      </c>
      <c r="I67" s="156">
        <v>-3634.02</v>
      </c>
      <c r="J67" s="156">
        <v>-22554.43</v>
      </c>
    </row>
    <row r="68" spans="1:10">
      <c r="A68" s="146">
        <v>41090</v>
      </c>
      <c r="B68" s="154" t="s">
        <v>153</v>
      </c>
      <c r="C68" s="154" t="s">
        <v>195</v>
      </c>
      <c r="D68" s="156">
        <v>2865273.15</v>
      </c>
      <c r="E68" s="154" t="s">
        <v>183</v>
      </c>
      <c r="F68" s="156">
        <v>2833893.48</v>
      </c>
      <c r="G68" s="156">
        <v>58695.29</v>
      </c>
      <c r="H68" s="156">
        <v>3528.76</v>
      </c>
      <c r="I68" s="156">
        <v>-1902.23</v>
      </c>
      <c r="J68" s="156">
        <v>-28942.15</v>
      </c>
    </row>
    <row r="69" spans="1:10">
      <c r="A69" s="146">
        <v>41121</v>
      </c>
      <c r="B69" s="154" t="s">
        <v>153</v>
      </c>
      <c r="C69" s="154" t="s">
        <v>195</v>
      </c>
      <c r="D69" s="156">
        <v>2633970.2400000002</v>
      </c>
      <c r="E69" s="154" t="s">
        <v>183</v>
      </c>
      <c r="F69" s="156">
        <v>2591857.87</v>
      </c>
      <c r="G69" s="156">
        <v>67988.78</v>
      </c>
      <c r="H69" s="156">
        <v>5511.45</v>
      </c>
      <c r="I69" s="156">
        <v>-4782.1000000000004</v>
      </c>
      <c r="J69" s="156">
        <v>-26605.759999999998</v>
      </c>
    </row>
    <row r="70" spans="1:10">
      <c r="A70" s="146">
        <v>41152</v>
      </c>
      <c r="B70" s="154" t="s">
        <v>153</v>
      </c>
      <c r="C70" s="154" t="s">
        <v>195</v>
      </c>
      <c r="D70" s="156">
        <v>2582537.2599999998</v>
      </c>
      <c r="E70" s="154" t="s">
        <v>183</v>
      </c>
      <c r="F70" s="156">
        <v>2534841.25</v>
      </c>
      <c r="G70" s="156">
        <v>69205.05</v>
      </c>
      <c r="H70" s="156">
        <v>4577.2</v>
      </c>
      <c r="I70" s="156">
        <v>0</v>
      </c>
      <c r="J70" s="156">
        <v>-26086.240000000002</v>
      </c>
    </row>
    <row r="71" spans="1:10">
      <c r="A71" s="146">
        <v>41182</v>
      </c>
      <c r="B71" s="154" t="s">
        <v>153</v>
      </c>
      <c r="C71" s="154" t="s">
        <v>195</v>
      </c>
      <c r="D71" s="156">
        <v>2638048.4700000002</v>
      </c>
      <c r="E71" s="154" t="s">
        <v>183</v>
      </c>
      <c r="F71" s="156">
        <v>2438685.83</v>
      </c>
      <c r="G71" s="156">
        <v>215486.86</v>
      </c>
      <c r="H71" s="156">
        <v>12032.36</v>
      </c>
      <c r="I71" s="156">
        <v>-1509.63</v>
      </c>
      <c r="J71" s="156">
        <v>-26646.95</v>
      </c>
    </row>
    <row r="72" spans="1:10">
      <c r="A72" s="146">
        <v>41213</v>
      </c>
      <c r="B72" s="154" t="s">
        <v>153</v>
      </c>
      <c r="C72" s="154" t="s">
        <v>195</v>
      </c>
      <c r="D72" s="156">
        <v>2513857.77</v>
      </c>
      <c r="E72" s="154" t="s">
        <v>183</v>
      </c>
      <c r="F72" s="156">
        <v>2254583.5</v>
      </c>
      <c r="G72" s="156">
        <v>279322.82</v>
      </c>
      <c r="H72" s="156">
        <v>6375.27</v>
      </c>
      <c r="I72" s="156">
        <v>-1031.31</v>
      </c>
      <c r="J72" s="156">
        <v>-25392.51</v>
      </c>
    </row>
    <row r="73" spans="1:10">
      <c r="A73" s="146">
        <v>41243</v>
      </c>
      <c r="B73" s="154" t="s">
        <v>153</v>
      </c>
      <c r="C73" s="154" t="s">
        <v>195</v>
      </c>
      <c r="D73" s="156">
        <v>2547144.84</v>
      </c>
      <c r="E73" s="154" t="s">
        <v>183</v>
      </c>
      <c r="F73" s="156">
        <v>2318029.84</v>
      </c>
      <c r="G73" s="156">
        <v>255795.67</v>
      </c>
      <c r="H73" s="156">
        <v>2144.15</v>
      </c>
      <c r="I73" s="156">
        <v>-3096.09</v>
      </c>
      <c r="J73" s="156">
        <v>-25728.73</v>
      </c>
    </row>
    <row r="74" spans="1:10">
      <c r="A74" s="146">
        <v>41274</v>
      </c>
      <c r="B74" s="154" t="s">
        <v>153</v>
      </c>
      <c r="C74" s="154" t="s">
        <v>195</v>
      </c>
      <c r="D74" s="156">
        <v>2527004.15</v>
      </c>
      <c r="E74" s="154" t="s">
        <v>183</v>
      </c>
      <c r="F74" s="156">
        <v>2354388.7200000002</v>
      </c>
      <c r="G74" s="156">
        <v>202671.28</v>
      </c>
      <c r="H74" s="156">
        <v>-4206.53</v>
      </c>
      <c r="I74" s="156">
        <v>-324.02</v>
      </c>
      <c r="J74" s="156">
        <v>-25525.3</v>
      </c>
    </row>
    <row r="75" spans="1:10">
      <c r="A75" s="146">
        <v>41305</v>
      </c>
      <c r="B75" s="154" t="s">
        <v>153</v>
      </c>
      <c r="C75" s="154" t="s">
        <v>195</v>
      </c>
      <c r="D75" s="156">
        <v>3092479.34</v>
      </c>
      <c r="E75" s="154" t="s">
        <v>183</v>
      </c>
      <c r="F75" s="156">
        <v>3246924.32</v>
      </c>
      <c r="G75" s="156">
        <v>-145408.48000000001</v>
      </c>
      <c r="H75" s="156">
        <v>23485.42</v>
      </c>
      <c r="I75" s="156">
        <v>-1284.76</v>
      </c>
      <c r="J75" s="156">
        <v>-31237.16</v>
      </c>
    </row>
    <row r="76" spans="1:10">
      <c r="A76" s="146">
        <v>41333</v>
      </c>
      <c r="B76" s="154" t="s">
        <v>153</v>
      </c>
      <c r="C76" s="154" t="s">
        <v>195</v>
      </c>
      <c r="D76" s="156">
        <v>2374281.58</v>
      </c>
      <c r="E76" s="154" t="s">
        <v>183</v>
      </c>
      <c r="F76" s="156">
        <v>2130850.58</v>
      </c>
      <c r="G76" s="156">
        <v>264306.57</v>
      </c>
      <c r="H76" s="156">
        <v>3634.16</v>
      </c>
      <c r="I76" s="156">
        <v>-527.09</v>
      </c>
      <c r="J76" s="156">
        <v>-23982.639999999999</v>
      </c>
    </row>
    <row r="77" spans="1:10">
      <c r="A77" s="146">
        <v>41364</v>
      </c>
      <c r="B77" s="154" t="s">
        <v>153</v>
      </c>
      <c r="C77" s="154" t="s">
        <v>195</v>
      </c>
      <c r="D77" s="156">
        <v>2514211.0299999998</v>
      </c>
      <c r="E77" s="154" t="s">
        <v>183</v>
      </c>
      <c r="F77" s="156">
        <v>2401043.33</v>
      </c>
      <c r="G77" s="156">
        <v>132601.85</v>
      </c>
      <c r="H77" s="156">
        <v>6487.41</v>
      </c>
      <c r="I77" s="156">
        <v>-525.5</v>
      </c>
      <c r="J77" s="156">
        <v>-25396.06</v>
      </c>
    </row>
    <row r="78" spans="1:10">
      <c r="A78" s="146">
        <v>41394</v>
      </c>
      <c r="B78" s="154" t="s">
        <v>153</v>
      </c>
      <c r="C78" s="154" t="s">
        <v>195</v>
      </c>
      <c r="D78" s="156">
        <v>2551331.0499999998</v>
      </c>
      <c r="E78" s="154" t="s">
        <v>183</v>
      </c>
      <c r="F78" s="156">
        <v>2489855.56</v>
      </c>
      <c r="G78" s="156">
        <v>82105.960000000006</v>
      </c>
      <c r="H78" s="156">
        <v>5729.74</v>
      </c>
      <c r="I78" s="156">
        <v>-589.19000000000005</v>
      </c>
      <c r="J78" s="156">
        <v>-25771.02</v>
      </c>
    </row>
    <row r="79" spans="1:10">
      <c r="A79" s="146">
        <v>41425</v>
      </c>
      <c r="B79" s="154" t="s">
        <v>153</v>
      </c>
      <c r="C79" s="154" t="s">
        <v>195</v>
      </c>
      <c r="D79" s="156">
        <v>2404919.7999999998</v>
      </c>
      <c r="E79" s="154" t="s">
        <v>183</v>
      </c>
      <c r="F79" s="156">
        <v>2239360.65</v>
      </c>
      <c r="G79" s="156">
        <v>181398.82</v>
      </c>
      <c r="H79" s="156">
        <v>9723.2199999999993</v>
      </c>
      <c r="I79" s="156">
        <v>-1270.76</v>
      </c>
      <c r="J79" s="156">
        <v>-24292.13</v>
      </c>
    </row>
    <row r="80" spans="1:10">
      <c r="A80" s="146">
        <v>41455</v>
      </c>
      <c r="B80" s="154" t="s">
        <v>153</v>
      </c>
      <c r="C80" s="154" t="s">
        <v>195</v>
      </c>
      <c r="D80" s="156">
        <v>2581004.63</v>
      </c>
      <c r="E80" s="154" t="s">
        <v>183</v>
      </c>
      <c r="F80" s="156">
        <v>2387279.84</v>
      </c>
      <c r="G80" s="156">
        <v>201439.93</v>
      </c>
      <c r="H80" s="156">
        <v>18355.61</v>
      </c>
      <c r="I80" s="156">
        <v>0</v>
      </c>
      <c r="J80" s="156">
        <v>-26070.75</v>
      </c>
    </row>
    <row r="81" spans="1:10">
      <c r="A81" s="146">
        <v>41486</v>
      </c>
      <c r="B81" s="154" t="s">
        <v>153</v>
      </c>
      <c r="C81" s="154" t="s">
        <v>195</v>
      </c>
      <c r="D81" s="156">
        <v>2522884.4900000002</v>
      </c>
      <c r="E81" s="154" t="s">
        <v>183</v>
      </c>
      <c r="F81" s="156">
        <v>2491957.88</v>
      </c>
      <c r="G81" s="156">
        <v>40199.5</v>
      </c>
      <c r="H81" s="156">
        <v>16694.349999999999</v>
      </c>
      <c r="I81" s="156">
        <v>-483.56</v>
      </c>
      <c r="J81" s="156">
        <v>-25483.68</v>
      </c>
    </row>
    <row r="82" spans="1:10">
      <c r="A82" s="146">
        <v>41517</v>
      </c>
      <c r="B82" s="154" t="s">
        <v>153</v>
      </c>
      <c r="C82" s="154" t="s">
        <v>195</v>
      </c>
      <c r="D82" s="156">
        <v>2461467.81</v>
      </c>
      <c r="E82" s="154" t="s">
        <v>183</v>
      </c>
      <c r="F82" s="156">
        <v>2463890.11</v>
      </c>
      <c r="G82" s="156">
        <v>34557.14</v>
      </c>
      <c r="H82" s="156">
        <v>1062.46</v>
      </c>
      <c r="I82" s="156">
        <v>-13178.59</v>
      </c>
      <c r="J82" s="156">
        <v>-24863.31</v>
      </c>
    </row>
    <row r="83" spans="1:10">
      <c r="A83" s="146">
        <v>41547</v>
      </c>
      <c r="B83" s="154" t="s">
        <v>153</v>
      </c>
      <c r="C83" s="154" t="s">
        <v>195</v>
      </c>
      <c r="D83" s="156">
        <v>2612038.36</v>
      </c>
      <c r="E83" s="154" t="s">
        <v>183</v>
      </c>
      <c r="F83" s="156">
        <v>2579570.65</v>
      </c>
      <c r="G83" s="156">
        <v>54799.68</v>
      </c>
      <c r="H83" s="156">
        <v>5093.05</v>
      </c>
      <c r="I83" s="156">
        <v>-1040.78</v>
      </c>
      <c r="J83" s="156">
        <v>-26384.240000000002</v>
      </c>
    </row>
    <row r="84" spans="1:10">
      <c r="A84" s="146">
        <v>41578</v>
      </c>
      <c r="B84" s="154" t="s">
        <v>153</v>
      </c>
      <c r="C84" s="154" t="s">
        <v>195</v>
      </c>
      <c r="D84" s="156">
        <v>2571640.4300000002</v>
      </c>
      <c r="E84" s="154" t="s">
        <v>183</v>
      </c>
      <c r="F84" s="156">
        <v>2417440.4700000002</v>
      </c>
      <c r="G84" s="156">
        <v>196683.69</v>
      </c>
      <c r="H84" s="156">
        <v>-16507.560000000001</v>
      </c>
      <c r="I84" s="156">
        <v>0</v>
      </c>
      <c r="J84" s="156">
        <v>-25976.17</v>
      </c>
    </row>
    <row r="85" spans="1:10">
      <c r="A85" s="146">
        <v>41608</v>
      </c>
      <c r="B85" s="154" t="s">
        <v>153</v>
      </c>
      <c r="C85" s="154" t="s">
        <v>195</v>
      </c>
      <c r="D85" s="156">
        <v>2503000.2799999998</v>
      </c>
      <c r="E85" s="154" t="s">
        <v>183</v>
      </c>
      <c r="F85" s="156">
        <v>2502536.14</v>
      </c>
      <c r="G85" s="156">
        <v>28258.82</v>
      </c>
      <c r="H85" s="156">
        <v>-613.58000000000004</v>
      </c>
      <c r="I85" s="156">
        <v>-1898.26</v>
      </c>
      <c r="J85" s="156">
        <v>-25282.84</v>
      </c>
    </row>
    <row r="86" spans="1:10">
      <c r="A86" s="146">
        <v>41639</v>
      </c>
      <c r="B86" s="154" t="s">
        <v>153</v>
      </c>
      <c r="C86" s="154" t="s">
        <v>195</v>
      </c>
      <c r="D86" s="156">
        <v>2647029.61</v>
      </c>
      <c r="E86" s="154" t="s">
        <v>183</v>
      </c>
      <c r="F86" s="156">
        <v>2636935.7799999998</v>
      </c>
      <c r="G86" s="156">
        <v>40937.9</v>
      </c>
      <c r="H86" s="156">
        <v>-3924.21</v>
      </c>
      <c r="I86" s="156">
        <v>-182.18</v>
      </c>
      <c r="J86" s="156">
        <v>-26737.68</v>
      </c>
    </row>
    <row r="87" spans="1:10">
      <c r="A87" s="146">
        <v>41670</v>
      </c>
      <c r="B87" s="154" t="s">
        <v>153</v>
      </c>
      <c r="C87" s="154" t="s">
        <v>195</v>
      </c>
      <c r="D87" s="156">
        <v>3047735.1</v>
      </c>
      <c r="E87" s="154" t="s">
        <v>183</v>
      </c>
      <c r="F87" s="156">
        <v>2944733.5</v>
      </c>
      <c r="G87" s="156">
        <v>131875.19</v>
      </c>
      <c r="H87" s="156">
        <v>3145.56</v>
      </c>
      <c r="I87" s="156">
        <v>-1233.95</v>
      </c>
      <c r="J87" s="156">
        <v>-30785.200000000001</v>
      </c>
    </row>
    <row r="88" spans="1:10">
      <c r="A88" s="146">
        <v>41698</v>
      </c>
      <c r="B88" s="154" t="s">
        <v>153</v>
      </c>
      <c r="C88" s="154" t="s">
        <v>195</v>
      </c>
      <c r="D88" s="156">
        <v>2378832.73</v>
      </c>
      <c r="E88" s="154" t="s">
        <v>183</v>
      </c>
      <c r="F88" s="156">
        <v>2360447.84</v>
      </c>
      <c r="G88" s="156">
        <v>37140.800000000003</v>
      </c>
      <c r="H88" s="156">
        <v>5272.71</v>
      </c>
      <c r="I88" s="156">
        <v>0</v>
      </c>
      <c r="J88" s="156">
        <v>-24028.62</v>
      </c>
    </row>
    <row r="89" spans="1:10">
      <c r="A89" s="146">
        <v>41729</v>
      </c>
      <c r="B89" s="154" t="s">
        <v>153</v>
      </c>
      <c r="C89" s="154" t="s">
        <v>195</v>
      </c>
      <c r="D89" s="156">
        <v>2410917.08</v>
      </c>
      <c r="E89" s="154" t="s">
        <v>183</v>
      </c>
      <c r="F89" s="156">
        <v>2419146.83</v>
      </c>
      <c r="G89" s="156">
        <v>55049.99</v>
      </c>
      <c r="H89" s="156">
        <v>-37774.68</v>
      </c>
      <c r="I89" s="156">
        <v>-1152.3699999999999</v>
      </c>
      <c r="J89" s="156">
        <v>-24352.69</v>
      </c>
    </row>
    <row r="90" spans="1:10">
      <c r="A90" s="146">
        <v>41759</v>
      </c>
      <c r="B90" s="154" t="s">
        <v>153</v>
      </c>
      <c r="C90" s="154" t="s">
        <v>195</v>
      </c>
      <c r="D90" s="156">
        <v>2635510.81</v>
      </c>
      <c r="E90" s="154" t="s">
        <v>183</v>
      </c>
      <c r="F90" s="156">
        <v>2496402.62</v>
      </c>
      <c r="G90" s="156">
        <v>164267.49</v>
      </c>
      <c r="H90" s="156">
        <v>2482.48</v>
      </c>
      <c r="I90" s="156">
        <v>-1020.45</v>
      </c>
      <c r="J90" s="156">
        <v>-26621.33</v>
      </c>
    </row>
    <row r="91" spans="1:10">
      <c r="A91" s="146">
        <v>41790</v>
      </c>
      <c r="B91" s="154" t="s">
        <v>153</v>
      </c>
      <c r="C91" s="154" t="s">
        <v>195</v>
      </c>
      <c r="D91" s="156">
        <v>2628551.91</v>
      </c>
      <c r="E91" s="154" t="s">
        <v>183</v>
      </c>
      <c r="F91" s="156">
        <v>2506090.9300000002</v>
      </c>
      <c r="G91" s="156">
        <v>147713.46</v>
      </c>
      <c r="H91" s="156">
        <v>2248.2399999999998</v>
      </c>
      <c r="I91" s="156">
        <v>-949.69</v>
      </c>
      <c r="J91" s="156">
        <v>-26551.03</v>
      </c>
    </row>
    <row r="92" spans="1:10">
      <c r="A92" s="146">
        <v>41820</v>
      </c>
      <c r="B92" s="154" t="s">
        <v>153</v>
      </c>
      <c r="C92" s="154" t="s">
        <v>195</v>
      </c>
      <c r="D92" s="156">
        <v>2840913.93</v>
      </c>
      <c r="E92" s="154" t="s">
        <v>183</v>
      </c>
      <c r="F92" s="156">
        <v>2819252.56</v>
      </c>
      <c r="G92" s="156">
        <v>51085.45</v>
      </c>
      <c r="H92" s="156">
        <v>842.53</v>
      </c>
      <c r="I92" s="156">
        <v>-1570.5</v>
      </c>
      <c r="J92" s="156">
        <v>-28696.11</v>
      </c>
    </row>
    <row r="93" spans="1:10">
      <c r="A93" s="146">
        <v>41851</v>
      </c>
      <c r="B93" s="154" t="s">
        <v>153</v>
      </c>
      <c r="C93" s="154" t="s">
        <v>195</v>
      </c>
      <c r="D93" s="156">
        <v>2790550.38</v>
      </c>
      <c r="E93" s="154" t="s">
        <v>183</v>
      </c>
      <c r="F93" s="156">
        <v>2792070.85</v>
      </c>
      <c r="G93" s="156">
        <v>23701.67</v>
      </c>
      <c r="H93" s="156">
        <v>5377.11</v>
      </c>
      <c r="I93" s="156">
        <v>-2411.87</v>
      </c>
      <c r="J93" s="156">
        <v>-28187.38</v>
      </c>
    </row>
    <row r="94" spans="1:10">
      <c r="A94" s="146">
        <v>41882</v>
      </c>
      <c r="B94" s="154" t="s">
        <v>153</v>
      </c>
      <c r="C94" s="154" t="s">
        <v>195</v>
      </c>
      <c r="D94" s="156">
        <v>2834122.1</v>
      </c>
      <c r="E94" s="154" t="s">
        <v>183</v>
      </c>
      <c r="F94" s="156">
        <v>2819546.41</v>
      </c>
      <c r="G94" s="156">
        <v>43691.13</v>
      </c>
      <c r="H94" s="156">
        <v>-6.92</v>
      </c>
      <c r="I94" s="156">
        <v>-481.02</v>
      </c>
      <c r="J94" s="156">
        <v>-28627.5</v>
      </c>
    </row>
    <row r="95" spans="1:10">
      <c r="A95" s="146">
        <v>41912</v>
      </c>
      <c r="B95" s="154" t="s">
        <v>153</v>
      </c>
      <c r="C95" s="154" t="s">
        <v>195</v>
      </c>
      <c r="D95" s="156">
        <v>2813405.14</v>
      </c>
      <c r="E95" s="154" t="s">
        <v>183</v>
      </c>
      <c r="F95" s="156">
        <v>2800308.2</v>
      </c>
      <c r="G95" s="156">
        <v>41020.559999999998</v>
      </c>
      <c r="H95" s="156">
        <v>1432.31</v>
      </c>
      <c r="I95" s="156">
        <v>-937.7</v>
      </c>
      <c r="J95" s="156">
        <v>-28418.23</v>
      </c>
    </row>
    <row r="96" spans="1:10">
      <c r="A96" s="146">
        <v>41943</v>
      </c>
      <c r="B96" s="154" t="s">
        <v>153</v>
      </c>
      <c r="C96" s="154" t="s">
        <v>195</v>
      </c>
      <c r="D96" s="156">
        <v>2845319.73</v>
      </c>
      <c r="E96" s="154" t="s">
        <v>183</v>
      </c>
      <c r="F96" s="156">
        <v>2828848.3</v>
      </c>
      <c r="G96" s="156">
        <v>44090.43</v>
      </c>
      <c r="H96" s="156">
        <v>2410.48</v>
      </c>
      <c r="I96" s="156">
        <v>-1288.8800000000001</v>
      </c>
      <c r="J96" s="156">
        <v>-28740.6</v>
      </c>
    </row>
    <row r="97" spans="1:10">
      <c r="A97" s="146">
        <v>41973</v>
      </c>
      <c r="B97" s="154" t="s">
        <v>153</v>
      </c>
      <c r="C97" s="154" t="s">
        <v>195</v>
      </c>
      <c r="D97" s="156">
        <v>2788005.36</v>
      </c>
      <c r="E97" s="154" t="s">
        <v>183</v>
      </c>
      <c r="F97" s="156">
        <v>2788686.14</v>
      </c>
      <c r="G97" s="156">
        <v>27314.86</v>
      </c>
      <c r="H97" s="156">
        <v>166.03</v>
      </c>
      <c r="I97" s="156">
        <v>0</v>
      </c>
      <c r="J97" s="156">
        <v>-28161.67</v>
      </c>
    </row>
    <row r="98" spans="1:10">
      <c r="A98" s="146">
        <v>42004</v>
      </c>
      <c r="B98" s="154" t="s">
        <v>153</v>
      </c>
      <c r="C98" s="154" t="s">
        <v>195</v>
      </c>
      <c r="D98" s="156">
        <v>2900321.82</v>
      </c>
      <c r="E98" s="154" t="s">
        <v>183</v>
      </c>
      <c r="F98" s="156">
        <v>2895741.85</v>
      </c>
      <c r="G98" s="156">
        <v>29442.78</v>
      </c>
      <c r="H98" s="156">
        <v>5057.58</v>
      </c>
      <c r="I98" s="156">
        <v>-624.21</v>
      </c>
      <c r="J98" s="156">
        <v>-29296.18</v>
      </c>
    </row>
    <row r="99" spans="1:10">
      <c r="A99" s="146">
        <v>42035</v>
      </c>
      <c r="B99" s="154" t="s">
        <v>153</v>
      </c>
      <c r="C99" s="154" t="s">
        <v>195</v>
      </c>
      <c r="D99" s="156">
        <v>3410777.47</v>
      </c>
      <c r="E99" s="154" t="s">
        <v>183</v>
      </c>
      <c r="F99" s="156">
        <v>3379470.73</v>
      </c>
      <c r="G99" s="156">
        <v>67729.899999999994</v>
      </c>
      <c r="H99" s="156">
        <v>825.2</v>
      </c>
      <c r="I99" s="156">
        <v>-2796.06</v>
      </c>
      <c r="J99" s="156">
        <v>-34452.300000000003</v>
      </c>
    </row>
    <row r="100" spans="1:10">
      <c r="A100" s="146">
        <v>42063</v>
      </c>
      <c r="B100" s="154" t="s">
        <v>153</v>
      </c>
      <c r="C100" s="154" t="s">
        <v>195</v>
      </c>
      <c r="D100" s="156">
        <v>2621397.92</v>
      </c>
      <c r="E100" s="154" t="s">
        <v>183</v>
      </c>
      <c r="F100" s="156">
        <v>2633810.44</v>
      </c>
      <c r="G100" s="156">
        <v>14676.4</v>
      </c>
      <c r="H100" s="156">
        <v>419.98</v>
      </c>
      <c r="I100" s="156">
        <v>-1030.1400000000001</v>
      </c>
      <c r="J100" s="156">
        <v>-26478.76</v>
      </c>
    </row>
    <row r="101" spans="1:10">
      <c r="A101" s="146">
        <v>42094</v>
      </c>
      <c r="B101" s="154" t="s">
        <v>153</v>
      </c>
      <c r="C101" s="154" t="s">
        <v>195</v>
      </c>
      <c r="D101" s="156">
        <v>2557966.42</v>
      </c>
      <c r="E101" s="154" t="s">
        <v>183</v>
      </c>
      <c r="F101" s="156">
        <v>2553404.31</v>
      </c>
      <c r="G101" s="156">
        <v>31053.439999999999</v>
      </c>
      <c r="H101" s="156">
        <v>141.49</v>
      </c>
      <c r="I101" s="156">
        <v>-794.78</v>
      </c>
      <c r="J101" s="156">
        <v>-25838.04</v>
      </c>
    </row>
    <row r="102" spans="1:10">
      <c r="A102" s="146">
        <v>42124</v>
      </c>
      <c r="B102" s="154" t="s">
        <v>153</v>
      </c>
      <c r="C102" s="154" t="s">
        <v>195</v>
      </c>
      <c r="D102" s="156">
        <v>2685588.75</v>
      </c>
      <c r="E102" s="154" t="s">
        <v>183</v>
      </c>
      <c r="F102" s="156">
        <v>2686701.37</v>
      </c>
      <c r="G102" s="156">
        <v>23708.89</v>
      </c>
      <c r="H102" s="156">
        <v>4209.93</v>
      </c>
      <c r="I102" s="156">
        <v>-1904.27</v>
      </c>
      <c r="J102" s="156">
        <v>-27127.17</v>
      </c>
    </row>
    <row r="103" spans="1:10">
      <c r="A103" s="146">
        <v>42155</v>
      </c>
      <c r="B103" s="154" t="s">
        <v>153</v>
      </c>
      <c r="C103" s="154" t="s">
        <v>195</v>
      </c>
      <c r="D103" s="156">
        <v>2888375.13</v>
      </c>
      <c r="E103" s="154" t="s">
        <v>183</v>
      </c>
      <c r="F103" s="156">
        <v>2892386.65</v>
      </c>
      <c r="G103" s="156">
        <v>25687.64</v>
      </c>
      <c r="H103" s="156">
        <v>-74.260000000000005</v>
      </c>
      <c r="I103" s="156">
        <v>-449.4</v>
      </c>
      <c r="J103" s="156">
        <v>-29175.5</v>
      </c>
    </row>
    <row r="104" spans="1:10">
      <c r="A104" s="146">
        <v>42185</v>
      </c>
      <c r="B104" s="154" t="s">
        <v>153</v>
      </c>
      <c r="C104" s="154" t="s">
        <v>195</v>
      </c>
      <c r="D104" s="156">
        <v>2914159.5</v>
      </c>
      <c r="E104" s="154" t="s">
        <v>183</v>
      </c>
      <c r="F104" s="156">
        <v>2901041.77</v>
      </c>
      <c r="G104" s="156">
        <v>32237.1</v>
      </c>
      <c r="H104" s="156">
        <v>10797.78</v>
      </c>
      <c r="I104" s="156">
        <v>-481.2</v>
      </c>
      <c r="J104" s="156">
        <v>-29435.95</v>
      </c>
    </row>
    <row r="105" spans="1:10">
      <c r="A105" s="146">
        <v>42216</v>
      </c>
      <c r="B105" s="154" t="s">
        <v>153</v>
      </c>
      <c r="C105" s="154" t="s">
        <v>195</v>
      </c>
      <c r="D105" s="156">
        <v>2919144.12</v>
      </c>
      <c r="E105" s="154" t="s">
        <v>183</v>
      </c>
      <c r="F105" s="156">
        <v>2927748.61</v>
      </c>
      <c r="G105" s="156">
        <v>22767.25</v>
      </c>
      <c r="H105" s="156">
        <v>276.33</v>
      </c>
      <c r="I105" s="156">
        <v>-2161.77</v>
      </c>
      <c r="J105" s="156">
        <v>-29486.3</v>
      </c>
    </row>
    <row r="106" spans="1:10">
      <c r="A106" s="146">
        <v>42247</v>
      </c>
      <c r="B106" s="154" t="s">
        <v>153</v>
      </c>
      <c r="C106" s="154" t="s">
        <v>195</v>
      </c>
      <c r="D106" s="156">
        <v>2916719.41</v>
      </c>
      <c r="E106" s="154" t="s">
        <v>183</v>
      </c>
      <c r="F106" s="156">
        <v>2914091.28</v>
      </c>
      <c r="G106" s="156">
        <v>31218.880000000001</v>
      </c>
      <c r="H106" s="156">
        <v>1229.28</v>
      </c>
      <c r="I106" s="156">
        <v>-358.21</v>
      </c>
      <c r="J106" s="156">
        <v>-29461.82</v>
      </c>
    </row>
    <row r="107" spans="1:10">
      <c r="A107" s="146">
        <v>42277</v>
      </c>
      <c r="B107" s="154" t="s">
        <v>153</v>
      </c>
      <c r="C107" s="154" t="s">
        <v>195</v>
      </c>
      <c r="D107" s="156">
        <v>2953853.21</v>
      </c>
      <c r="E107" s="154" t="s">
        <v>183</v>
      </c>
      <c r="F107" s="156">
        <v>2896408.84</v>
      </c>
      <c r="G107" s="156">
        <v>36154.199999999997</v>
      </c>
      <c r="H107" s="156">
        <v>51623.05</v>
      </c>
      <c r="I107" s="156">
        <v>-495.99</v>
      </c>
      <c r="J107" s="156">
        <v>-29836.89</v>
      </c>
    </row>
    <row r="108" spans="1:10">
      <c r="A108" s="146">
        <v>42308</v>
      </c>
      <c r="B108" s="154" t="s">
        <v>153</v>
      </c>
      <c r="C108" s="154" t="s">
        <v>195</v>
      </c>
      <c r="D108" s="156">
        <v>2864003.44</v>
      </c>
      <c r="E108" s="154" t="s">
        <v>183</v>
      </c>
      <c r="F108" s="156">
        <v>2833645.15</v>
      </c>
      <c r="G108" s="156">
        <v>53262.91</v>
      </c>
      <c r="H108" s="156">
        <v>6629.09</v>
      </c>
      <c r="I108" s="156">
        <v>-604.39</v>
      </c>
      <c r="J108" s="156">
        <v>-28929.32</v>
      </c>
    </row>
    <row r="109" spans="1:10">
      <c r="A109" s="146">
        <v>42338</v>
      </c>
      <c r="B109" s="154" t="s">
        <v>153</v>
      </c>
      <c r="C109" s="154" t="s">
        <v>195</v>
      </c>
      <c r="D109" s="156">
        <v>2738826.19</v>
      </c>
      <c r="E109" s="154" t="s">
        <v>183</v>
      </c>
      <c r="F109" s="156">
        <v>2810155.8</v>
      </c>
      <c r="G109" s="156">
        <v>44562.25</v>
      </c>
      <c r="H109" s="156">
        <v>-87977.12</v>
      </c>
      <c r="I109" s="156">
        <v>-249.84</v>
      </c>
      <c r="J109" s="156">
        <v>-27664.9</v>
      </c>
    </row>
    <row r="110" spans="1:10">
      <c r="A110" s="146">
        <v>42369</v>
      </c>
      <c r="B110" s="154" t="s">
        <v>153</v>
      </c>
      <c r="C110" s="154" t="s">
        <v>195</v>
      </c>
      <c r="D110" s="156">
        <v>2896759</v>
      </c>
      <c r="E110" s="154" t="s">
        <v>183</v>
      </c>
      <c r="F110" s="156">
        <v>2880474.33</v>
      </c>
      <c r="G110" s="156">
        <v>45313.21</v>
      </c>
      <c r="H110" s="156">
        <v>231.66</v>
      </c>
      <c r="I110" s="156">
        <v>0</v>
      </c>
      <c r="J110" s="156">
        <v>-29260.2</v>
      </c>
    </row>
    <row r="111" spans="1:10">
      <c r="A111" s="146">
        <v>42400</v>
      </c>
      <c r="B111" s="154" t="s">
        <v>153</v>
      </c>
      <c r="C111" s="154" t="s">
        <v>195</v>
      </c>
      <c r="D111" s="156">
        <v>3400816.16</v>
      </c>
      <c r="E111" s="154" t="s">
        <v>183</v>
      </c>
      <c r="F111" s="156">
        <v>3411235.66</v>
      </c>
      <c r="G111" s="156">
        <v>29141.69</v>
      </c>
      <c r="H111" s="156">
        <v>-1787.38</v>
      </c>
      <c r="I111" s="156">
        <v>-3422.14</v>
      </c>
      <c r="J111" s="156">
        <v>-34351.67</v>
      </c>
    </row>
    <row r="112" spans="1:10">
      <c r="A112" s="146">
        <v>42429</v>
      </c>
      <c r="B112" s="154" t="s">
        <v>153</v>
      </c>
      <c r="C112" s="154" t="s">
        <v>195</v>
      </c>
      <c r="D112" s="156">
        <v>2664626.36</v>
      </c>
      <c r="E112" s="154" t="s">
        <v>183</v>
      </c>
      <c r="F112" s="156">
        <v>2664549.2000000002</v>
      </c>
      <c r="G112" s="156">
        <v>25223.119999999999</v>
      </c>
      <c r="H112" s="156">
        <v>2342.4899999999998</v>
      </c>
      <c r="I112" s="156">
        <v>-573.03</v>
      </c>
      <c r="J112" s="156">
        <v>-26915.42</v>
      </c>
    </row>
    <row r="113" spans="1:10">
      <c r="A113" s="146">
        <v>42460</v>
      </c>
      <c r="B113" s="154" t="s">
        <v>153</v>
      </c>
      <c r="C113" s="154" t="s">
        <v>195</v>
      </c>
      <c r="D113" s="156">
        <v>2578457.85</v>
      </c>
      <c r="E113" s="154" t="s">
        <v>183</v>
      </c>
      <c r="F113" s="156">
        <v>2561600.17</v>
      </c>
      <c r="G113" s="156">
        <v>48973.279999999999</v>
      </c>
      <c r="H113" s="156">
        <v>-5847.32</v>
      </c>
      <c r="I113" s="156">
        <v>-223.25</v>
      </c>
      <c r="J113" s="156">
        <v>-26045.03</v>
      </c>
    </row>
    <row r="114" spans="1:10">
      <c r="A114" s="146">
        <v>42490</v>
      </c>
      <c r="B114" s="154" t="s">
        <v>153</v>
      </c>
      <c r="C114" s="154" t="s">
        <v>195</v>
      </c>
      <c r="D114" s="156">
        <v>3033769.89</v>
      </c>
      <c r="E114" s="154" t="s">
        <v>183</v>
      </c>
      <c r="F114" s="156">
        <v>3025644.34</v>
      </c>
      <c r="G114" s="156">
        <v>40504.160000000003</v>
      </c>
      <c r="H114" s="156">
        <v>-1503.85</v>
      </c>
      <c r="I114" s="156">
        <v>-230.62</v>
      </c>
      <c r="J114" s="156">
        <v>-30644.14</v>
      </c>
    </row>
    <row r="115" spans="1:10">
      <c r="A115" s="146">
        <v>42521</v>
      </c>
      <c r="B115" s="154" t="s">
        <v>153</v>
      </c>
      <c r="C115" s="154" t="s">
        <v>195</v>
      </c>
      <c r="D115" s="156">
        <v>2864800.09</v>
      </c>
      <c r="E115" s="154" t="s">
        <v>183</v>
      </c>
      <c r="F115" s="156">
        <v>2851361.29</v>
      </c>
      <c r="G115" s="156">
        <v>46059.65</v>
      </c>
      <c r="H115" s="156">
        <v>-3161.94</v>
      </c>
      <c r="I115" s="156">
        <v>-521.54</v>
      </c>
      <c r="J115" s="156">
        <v>-28937.37</v>
      </c>
    </row>
    <row r="116" spans="1:10">
      <c r="A116" s="146">
        <v>42551</v>
      </c>
      <c r="B116" s="154" t="s">
        <v>153</v>
      </c>
      <c r="C116" s="154" t="s">
        <v>195</v>
      </c>
      <c r="D116" s="156">
        <v>2998847.35</v>
      </c>
      <c r="E116" s="154" t="s">
        <v>183</v>
      </c>
      <c r="F116" s="156">
        <v>2991418.65</v>
      </c>
      <c r="G116" s="156">
        <v>34425.97</v>
      </c>
      <c r="H116" s="156">
        <v>3612.46</v>
      </c>
      <c r="I116" s="156">
        <v>-318.35000000000002</v>
      </c>
      <c r="J116" s="156">
        <v>-30291.38</v>
      </c>
    </row>
    <row r="117" spans="1:10">
      <c r="A117" s="146">
        <v>42582</v>
      </c>
      <c r="B117" s="154" t="s">
        <v>153</v>
      </c>
      <c r="C117" s="154" t="s">
        <v>195</v>
      </c>
      <c r="D117" s="156">
        <v>3122364.09</v>
      </c>
      <c r="E117" s="154" t="s">
        <v>183</v>
      </c>
      <c r="F117" s="156">
        <v>3125776.93</v>
      </c>
      <c r="G117" s="156">
        <v>24153.360000000001</v>
      </c>
      <c r="H117" s="156">
        <v>4424.17</v>
      </c>
      <c r="I117" s="156">
        <v>-451.34</v>
      </c>
      <c r="J117" s="156">
        <v>-31539.03</v>
      </c>
    </row>
    <row r="118" spans="1:10">
      <c r="A118" s="146">
        <v>42613</v>
      </c>
      <c r="B118" s="154" t="s">
        <v>153</v>
      </c>
      <c r="C118" s="154" t="s">
        <v>195</v>
      </c>
      <c r="D118" s="156">
        <v>2958472.99</v>
      </c>
      <c r="E118" s="154" t="s">
        <v>183</v>
      </c>
      <c r="F118" s="156">
        <v>2953498.28</v>
      </c>
      <c r="G118" s="156">
        <v>33113.949999999997</v>
      </c>
      <c r="H118" s="156">
        <v>2408.41</v>
      </c>
      <c r="I118" s="156">
        <v>-664.08</v>
      </c>
      <c r="J118" s="156">
        <v>-29883.57</v>
      </c>
    </row>
    <row r="119" spans="1:10">
      <c r="A119" s="146">
        <v>42643</v>
      </c>
      <c r="B119" s="154" t="s">
        <v>153</v>
      </c>
      <c r="C119" s="154" t="s">
        <v>195</v>
      </c>
      <c r="D119" s="156">
        <v>2940517.48</v>
      </c>
      <c r="E119" s="154" t="s">
        <v>183</v>
      </c>
      <c r="F119" s="156">
        <v>2921666.65</v>
      </c>
      <c r="G119" s="156">
        <v>41092.57</v>
      </c>
      <c r="H119" s="156">
        <v>8053.67</v>
      </c>
      <c r="I119" s="156">
        <v>-593.21</v>
      </c>
      <c r="J119" s="156">
        <v>-29702.2</v>
      </c>
    </row>
    <row r="120" spans="1:10">
      <c r="A120" s="146">
        <v>42674</v>
      </c>
      <c r="B120" s="154" t="s">
        <v>153</v>
      </c>
      <c r="C120" s="154" t="s">
        <v>195</v>
      </c>
      <c r="D120" s="156">
        <v>3033436.72</v>
      </c>
      <c r="E120" s="154" t="s">
        <v>183</v>
      </c>
      <c r="F120" s="156">
        <v>3030748.36</v>
      </c>
      <c r="G120" s="156">
        <v>26576.22</v>
      </c>
      <c r="H120" s="156">
        <v>7740.44</v>
      </c>
      <c r="I120" s="156">
        <v>-987.52</v>
      </c>
      <c r="J120" s="156">
        <v>-30640.78</v>
      </c>
    </row>
    <row r="121" spans="1:10">
      <c r="A121" s="146">
        <v>42704</v>
      </c>
      <c r="B121" s="154" t="s">
        <v>153</v>
      </c>
      <c r="C121" s="154" t="s">
        <v>195</v>
      </c>
      <c r="D121" s="156">
        <v>3047533.63</v>
      </c>
      <c r="E121" s="154" t="s">
        <v>183</v>
      </c>
      <c r="F121" s="156">
        <v>2923550.22</v>
      </c>
      <c r="G121" s="156">
        <v>146139.28</v>
      </c>
      <c r="H121" s="156">
        <v>12675.43</v>
      </c>
      <c r="I121" s="156">
        <v>-4048.12</v>
      </c>
      <c r="J121" s="156">
        <v>-30783.18</v>
      </c>
    </row>
    <row r="122" spans="1:10">
      <c r="A122" s="146">
        <v>42735</v>
      </c>
      <c r="B122" s="154" t="s">
        <v>153</v>
      </c>
      <c r="C122" s="154" t="s">
        <v>195</v>
      </c>
      <c r="D122" s="156">
        <v>2960918.44</v>
      </c>
      <c r="E122" s="154" t="s">
        <v>183</v>
      </c>
      <c r="F122" s="156">
        <v>2964756.99</v>
      </c>
      <c r="G122" s="156">
        <v>23001.599999999999</v>
      </c>
      <c r="H122" s="156">
        <v>3389.77</v>
      </c>
      <c r="I122" s="156">
        <v>-321.64999999999998</v>
      </c>
      <c r="J122" s="156">
        <v>-29908.27</v>
      </c>
    </row>
    <row r="123" spans="1:10">
      <c r="A123" s="146">
        <v>42766</v>
      </c>
      <c r="B123" s="154" t="s">
        <v>153</v>
      </c>
      <c r="C123" s="154" t="s">
        <v>195</v>
      </c>
      <c r="D123" s="156">
        <v>3522291.42</v>
      </c>
      <c r="E123" s="154" t="s">
        <v>183</v>
      </c>
      <c r="F123" s="156">
        <v>3542326.78</v>
      </c>
      <c r="G123" s="156">
        <v>26413.89</v>
      </c>
      <c r="H123" s="156">
        <v>-2121.6799999999998</v>
      </c>
      <c r="I123" s="156">
        <v>-8748.8700000000008</v>
      </c>
      <c r="J123" s="156">
        <v>-35578.699999999997</v>
      </c>
    </row>
    <row r="124" spans="1:10">
      <c r="A124" s="146">
        <v>42794</v>
      </c>
      <c r="B124" s="154" t="s">
        <v>153</v>
      </c>
      <c r="C124" s="154" t="s">
        <v>195</v>
      </c>
      <c r="D124" s="156">
        <v>2723816.2</v>
      </c>
      <c r="E124" s="154" t="s">
        <v>183</v>
      </c>
      <c r="F124" s="156">
        <v>2736040.03</v>
      </c>
      <c r="G124" s="156">
        <v>22495.13</v>
      </c>
      <c r="H124" s="156">
        <v>3787.14</v>
      </c>
      <c r="I124" s="156">
        <v>-10992.8</v>
      </c>
      <c r="J124" s="156">
        <v>-27513.3</v>
      </c>
    </row>
    <row r="125" spans="1:10">
      <c r="A125" s="146">
        <v>42825</v>
      </c>
      <c r="B125" s="154" t="s">
        <v>153</v>
      </c>
      <c r="C125" s="154" t="s">
        <v>195</v>
      </c>
      <c r="D125" s="156">
        <v>2740930.21</v>
      </c>
      <c r="E125" s="154" t="s">
        <v>183</v>
      </c>
      <c r="F125" s="156">
        <v>2742987.98</v>
      </c>
      <c r="G125" s="156">
        <v>25076.45</v>
      </c>
      <c r="H125" s="156">
        <v>1408.99</v>
      </c>
      <c r="I125" s="156">
        <v>-857.04</v>
      </c>
      <c r="J125" s="156">
        <v>-27686.17</v>
      </c>
    </row>
    <row r="126" spans="1:10">
      <c r="A126" s="146">
        <v>42855</v>
      </c>
      <c r="B126" s="154" t="s">
        <v>153</v>
      </c>
      <c r="C126" s="154" t="s">
        <v>195</v>
      </c>
      <c r="D126" s="156">
        <v>2948908.26</v>
      </c>
      <c r="E126" s="154" t="s">
        <v>183</v>
      </c>
      <c r="F126" s="156">
        <v>2951676.27</v>
      </c>
      <c r="G126" s="156">
        <v>26317.25</v>
      </c>
      <c r="H126" s="156">
        <v>897.95</v>
      </c>
      <c r="I126" s="156">
        <v>-196.25</v>
      </c>
      <c r="J126" s="156">
        <v>-29786.959999999999</v>
      </c>
    </row>
    <row r="127" spans="1:10">
      <c r="A127" s="146">
        <v>42886</v>
      </c>
      <c r="B127" s="154" t="s">
        <v>153</v>
      </c>
      <c r="C127" s="154" t="s">
        <v>195</v>
      </c>
      <c r="D127" s="156">
        <v>3149330.77</v>
      </c>
      <c r="E127" s="154" t="s">
        <v>183</v>
      </c>
      <c r="F127" s="156">
        <v>3143585.08</v>
      </c>
      <c r="G127" s="156">
        <v>28048.23</v>
      </c>
      <c r="H127" s="156">
        <v>10406.89</v>
      </c>
      <c r="I127" s="156">
        <v>-898.01</v>
      </c>
      <c r="J127" s="156">
        <v>-31811.42</v>
      </c>
    </row>
    <row r="128" spans="1:10">
      <c r="A128" s="146">
        <v>42916</v>
      </c>
      <c r="B128" s="154" t="s">
        <v>153</v>
      </c>
      <c r="C128" s="154" t="s">
        <v>195</v>
      </c>
      <c r="D128" s="156">
        <v>3196651.11</v>
      </c>
      <c r="E128" s="154" t="s">
        <v>183</v>
      </c>
      <c r="F128" s="156">
        <v>3238226.03</v>
      </c>
      <c r="G128" s="156">
        <v>23974.51</v>
      </c>
      <c r="H128" s="156">
        <v>-33260.03</v>
      </c>
      <c r="I128" s="156">
        <v>0</v>
      </c>
      <c r="J128" s="156">
        <v>32289.4</v>
      </c>
    </row>
    <row r="129" spans="1:10">
      <c r="A129" s="146">
        <v>42947</v>
      </c>
      <c r="B129" s="154" t="s">
        <v>153</v>
      </c>
      <c r="C129" s="154" t="s">
        <v>195</v>
      </c>
      <c r="D129" s="156">
        <v>3172733.34</v>
      </c>
      <c r="E129" s="154" t="s">
        <v>183</v>
      </c>
      <c r="F129" s="156">
        <v>3204710.54</v>
      </c>
      <c r="G129" s="156">
        <v>26829.05</v>
      </c>
      <c r="H129" s="156">
        <v>-25873.05</v>
      </c>
      <c r="I129" s="156">
        <v>-885.38</v>
      </c>
      <c r="J129" s="156">
        <v>32047.82</v>
      </c>
    </row>
    <row r="130" spans="1:10">
      <c r="A130" s="146">
        <v>42978</v>
      </c>
      <c r="B130" s="154" t="s">
        <v>153</v>
      </c>
      <c r="C130" s="154" t="s">
        <v>195</v>
      </c>
      <c r="D130" s="156">
        <v>3350871.2</v>
      </c>
      <c r="E130" s="154" t="s">
        <v>183</v>
      </c>
      <c r="F130" s="156">
        <v>3318273.57</v>
      </c>
      <c r="G130" s="156">
        <v>64911.54</v>
      </c>
      <c r="H130" s="156">
        <v>2386.08</v>
      </c>
      <c r="I130" s="156">
        <v>-852.81</v>
      </c>
      <c r="J130" s="156">
        <v>33847.18</v>
      </c>
    </row>
    <row r="131" spans="1:10">
      <c r="A131" s="146">
        <v>43008</v>
      </c>
      <c r="B131" s="154" t="s">
        <v>153</v>
      </c>
      <c r="C131" s="154" t="s">
        <v>195</v>
      </c>
      <c r="D131" s="156">
        <v>3055273.07</v>
      </c>
      <c r="E131" s="154" t="s">
        <v>183</v>
      </c>
      <c r="F131" s="156">
        <v>3069993.78</v>
      </c>
      <c r="G131" s="156">
        <v>24405.58</v>
      </c>
      <c r="H131" s="156">
        <v>-7582.21</v>
      </c>
      <c r="I131" s="156">
        <v>-682.74</v>
      </c>
      <c r="J131" s="156">
        <v>30861.34</v>
      </c>
    </row>
    <row r="132" spans="1:10">
      <c r="A132" s="146">
        <v>43039</v>
      </c>
      <c r="B132" s="154" t="s">
        <v>153</v>
      </c>
      <c r="C132" s="154" t="s">
        <v>195</v>
      </c>
      <c r="D132" s="156">
        <v>3096402.99</v>
      </c>
      <c r="E132" s="154" t="s">
        <v>183</v>
      </c>
      <c r="F132" s="156">
        <v>3096315.86</v>
      </c>
      <c r="G132" s="156">
        <v>26810.19</v>
      </c>
      <c r="H132" s="156">
        <v>4553.75</v>
      </c>
      <c r="I132" s="156">
        <v>0</v>
      </c>
      <c r="J132" s="156">
        <v>31276.81</v>
      </c>
    </row>
    <row r="133" spans="1:10">
      <c r="A133" s="146">
        <v>43069</v>
      </c>
      <c r="B133" s="154" t="s">
        <v>153</v>
      </c>
      <c r="C133" s="154" t="s">
        <v>195</v>
      </c>
      <c r="D133" s="156">
        <v>2973508.01</v>
      </c>
      <c r="E133" s="154" t="s">
        <v>183</v>
      </c>
      <c r="F133" s="156">
        <v>2928139.32</v>
      </c>
      <c r="G133" s="156">
        <v>78516.160000000003</v>
      </c>
      <c r="H133" s="156">
        <v>-727.23</v>
      </c>
      <c r="I133" s="156">
        <v>-2384.8000000000002</v>
      </c>
      <c r="J133" s="156">
        <v>30035.439999999999</v>
      </c>
    </row>
    <row r="134" spans="1:10">
      <c r="A134" s="146">
        <v>43100</v>
      </c>
      <c r="B134" s="154" t="s">
        <v>153</v>
      </c>
      <c r="C134" s="154" t="s">
        <v>195</v>
      </c>
      <c r="D134" s="156">
        <v>3207608.13</v>
      </c>
      <c r="E134" s="154" t="s">
        <v>183</v>
      </c>
      <c r="F134" s="156">
        <v>3138457.57</v>
      </c>
      <c r="G134" s="156">
        <v>98190.31</v>
      </c>
      <c r="H134" s="156">
        <v>3588.94</v>
      </c>
      <c r="I134" s="156">
        <v>-228.6</v>
      </c>
      <c r="J134" s="156">
        <v>32400.09</v>
      </c>
    </row>
    <row r="135" spans="1:10">
      <c r="A135" s="146">
        <v>43131</v>
      </c>
      <c r="B135" s="154" t="s">
        <v>153</v>
      </c>
      <c r="C135" s="154" t="s">
        <v>195</v>
      </c>
      <c r="D135" s="156">
        <v>3725259.09</v>
      </c>
      <c r="E135" s="154" t="s">
        <v>183</v>
      </c>
      <c r="F135" s="156">
        <v>3672326.96</v>
      </c>
      <c r="G135" s="156">
        <v>89458.37</v>
      </c>
      <c r="H135" s="156">
        <v>1956.56</v>
      </c>
      <c r="I135" s="156">
        <v>-853.93</v>
      </c>
      <c r="J135" s="156">
        <v>37628.870000000003</v>
      </c>
    </row>
    <row r="136" spans="1:10">
      <c r="A136" s="146">
        <v>43159</v>
      </c>
      <c r="B136" s="154" t="s">
        <v>153</v>
      </c>
      <c r="C136" s="154" t="s">
        <v>195</v>
      </c>
      <c r="D136" s="156">
        <v>2993631.94</v>
      </c>
      <c r="E136" s="154" t="s">
        <v>183</v>
      </c>
      <c r="F136" s="156">
        <v>2973069.56</v>
      </c>
      <c r="G136" s="156">
        <v>50289.22</v>
      </c>
      <c r="H136" s="156">
        <v>913.54</v>
      </c>
      <c r="I136" s="156">
        <v>-401.67</v>
      </c>
      <c r="J136" s="156">
        <v>30238.71</v>
      </c>
    </row>
    <row r="137" spans="1:10">
      <c r="A137" s="146">
        <v>43190</v>
      </c>
      <c r="B137" s="154" t="s">
        <v>153</v>
      </c>
      <c r="C137" s="154" t="s">
        <v>195</v>
      </c>
      <c r="D137" s="156">
        <v>2664336.86</v>
      </c>
      <c r="E137" s="154" t="s">
        <v>183</v>
      </c>
      <c r="F137" s="156">
        <v>2637670.11</v>
      </c>
      <c r="G137" s="156">
        <v>51445.3</v>
      </c>
      <c r="H137" s="156">
        <v>2369.8000000000002</v>
      </c>
      <c r="I137" s="156">
        <v>-235.87</v>
      </c>
      <c r="J137" s="156">
        <v>26912.48</v>
      </c>
    </row>
    <row r="138" spans="1:10">
      <c r="A138" s="146">
        <v>43220</v>
      </c>
      <c r="B138" s="154" t="s">
        <v>153</v>
      </c>
      <c r="C138" s="154" t="s">
        <v>195</v>
      </c>
      <c r="D138" s="156">
        <v>3320693.97</v>
      </c>
      <c r="E138" s="154" t="s">
        <v>183</v>
      </c>
      <c r="F138" s="156">
        <v>3298076.21</v>
      </c>
      <c r="G138" s="156">
        <v>53341.81</v>
      </c>
      <c r="H138" s="156">
        <v>2818.32</v>
      </c>
      <c r="I138" s="156">
        <v>0</v>
      </c>
      <c r="J138" s="156">
        <v>33542.370000000003</v>
      </c>
    </row>
    <row r="139" spans="1:10">
      <c r="A139" s="146">
        <v>43251</v>
      </c>
      <c r="B139" s="154" t="s">
        <v>153</v>
      </c>
      <c r="C139" s="154" t="s">
        <v>195</v>
      </c>
      <c r="D139" s="156">
        <v>3201695.95</v>
      </c>
      <c r="E139" s="154" t="s">
        <v>183</v>
      </c>
      <c r="F139" s="156">
        <v>3196945.38</v>
      </c>
      <c r="G139" s="156">
        <v>49996.959999999999</v>
      </c>
      <c r="H139" s="156">
        <v>-12906.03</v>
      </c>
      <c r="I139" s="156">
        <v>0</v>
      </c>
      <c r="J139" s="156">
        <v>32340.36</v>
      </c>
    </row>
    <row r="140" spans="1:10">
      <c r="A140" s="146">
        <v>43281</v>
      </c>
      <c r="B140" s="154" t="s">
        <v>153</v>
      </c>
      <c r="C140" s="154" t="s">
        <v>195</v>
      </c>
      <c r="D140" s="156">
        <v>3311004.09</v>
      </c>
      <c r="E140" s="154" t="s">
        <v>183</v>
      </c>
      <c r="F140" s="156">
        <v>3291108.7</v>
      </c>
      <c r="G140" s="156">
        <v>51147.35</v>
      </c>
      <c r="H140" s="156">
        <v>2340.48</v>
      </c>
      <c r="I140" s="156">
        <v>-147.94999999999999</v>
      </c>
      <c r="J140" s="156">
        <v>33444.49</v>
      </c>
    </row>
    <row r="141" spans="1:10">
      <c r="A141" s="146">
        <v>43312</v>
      </c>
      <c r="B141" s="154" t="s">
        <v>153</v>
      </c>
      <c r="C141" s="154" t="s">
        <v>195</v>
      </c>
      <c r="D141" s="156">
        <v>3453241.3</v>
      </c>
      <c r="E141" s="154" t="s">
        <v>183</v>
      </c>
      <c r="F141" s="156">
        <v>3445380.14</v>
      </c>
      <c r="G141" s="156">
        <v>43350.14</v>
      </c>
      <c r="H141" s="156">
        <v>-383.36</v>
      </c>
      <c r="I141" s="156">
        <v>-224.4</v>
      </c>
      <c r="J141" s="156">
        <v>34881.22</v>
      </c>
    </row>
    <row r="142" spans="1:10">
      <c r="A142" s="146">
        <v>43343</v>
      </c>
      <c r="B142" s="154" t="s">
        <v>153</v>
      </c>
      <c r="C142" s="154" t="s">
        <v>195</v>
      </c>
      <c r="D142" s="156">
        <v>3396104.27</v>
      </c>
      <c r="E142" s="154" t="s">
        <v>183</v>
      </c>
      <c r="F142" s="156">
        <v>3367019.67</v>
      </c>
      <c r="G142" s="156">
        <v>55947.94</v>
      </c>
      <c r="H142" s="156">
        <v>8391.31</v>
      </c>
      <c r="I142" s="156">
        <v>-950.57</v>
      </c>
      <c r="J142" s="156">
        <v>34304.080000000002</v>
      </c>
    </row>
    <row r="143" spans="1:10">
      <c r="A143" s="146">
        <v>43373</v>
      </c>
      <c r="B143" s="154" t="s">
        <v>153</v>
      </c>
      <c r="C143" s="154" t="s">
        <v>195</v>
      </c>
      <c r="D143" s="156">
        <v>3352171.59</v>
      </c>
      <c r="E143" s="154" t="s">
        <v>183</v>
      </c>
      <c r="F143" s="156">
        <v>3343054.97</v>
      </c>
      <c r="G143" s="156">
        <v>40484.79</v>
      </c>
      <c r="H143" s="156">
        <v>2664.73</v>
      </c>
      <c r="I143" s="156">
        <v>-172.59</v>
      </c>
      <c r="J143" s="156">
        <v>33860.31</v>
      </c>
    </row>
    <row r="144" spans="1:10">
      <c r="A144" s="146">
        <v>43404</v>
      </c>
      <c r="B144" s="154" t="s">
        <v>153</v>
      </c>
      <c r="C144" s="154" t="s">
        <v>195</v>
      </c>
      <c r="D144" s="156">
        <v>2979329.84</v>
      </c>
      <c r="E144" s="154" t="s">
        <v>183</v>
      </c>
      <c r="F144" s="156">
        <v>2972685.66</v>
      </c>
      <c r="G144" s="156">
        <v>31346.71</v>
      </c>
      <c r="H144" s="156">
        <v>5538.14</v>
      </c>
      <c r="I144" s="156">
        <v>-146.41999999999999</v>
      </c>
      <c r="J144" s="156">
        <v>30094.25</v>
      </c>
    </row>
    <row r="145" spans="1:10">
      <c r="A145" s="146">
        <v>43434</v>
      </c>
      <c r="B145" s="154" t="s">
        <v>153</v>
      </c>
      <c r="C145" s="154" t="s">
        <v>195</v>
      </c>
      <c r="D145" s="156">
        <v>3603819.99</v>
      </c>
      <c r="E145" s="154" t="s">
        <v>183</v>
      </c>
      <c r="F145" s="156">
        <v>3602731.43</v>
      </c>
      <c r="G145" s="156">
        <v>26063.67</v>
      </c>
      <c r="H145" s="156">
        <v>12108.61</v>
      </c>
      <c r="I145" s="156">
        <v>-681.5</v>
      </c>
      <c r="J145" s="156">
        <v>36402.22</v>
      </c>
    </row>
    <row r="146" spans="1:10">
      <c r="A146" s="146">
        <v>43465</v>
      </c>
      <c r="B146" s="154" t="s">
        <v>153</v>
      </c>
      <c r="C146" s="154" t="s">
        <v>195</v>
      </c>
      <c r="D146" s="156">
        <v>3307821.51</v>
      </c>
      <c r="E146" s="154" t="s">
        <v>183</v>
      </c>
      <c r="F146" s="156">
        <v>3306283.32</v>
      </c>
      <c r="G146" s="156">
        <v>31391.89</v>
      </c>
      <c r="H146" s="156">
        <v>3939.59</v>
      </c>
      <c r="I146" s="156">
        <v>-380.95</v>
      </c>
      <c r="J146" s="156">
        <v>33412.339999999997</v>
      </c>
    </row>
    <row r="147" spans="1:10">
      <c r="A147" s="146">
        <v>43496</v>
      </c>
      <c r="B147" s="154" t="s">
        <v>153</v>
      </c>
      <c r="C147" s="154" t="s">
        <v>195</v>
      </c>
      <c r="D147" s="156">
        <v>3861099.74</v>
      </c>
      <c r="E147" s="154" t="s">
        <v>183</v>
      </c>
      <c r="F147" s="156">
        <v>3861533.74</v>
      </c>
      <c r="G147" s="156">
        <v>37335.32</v>
      </c>
      <c r="H147" s="156">
        <v>2527.0100000000002</v>
      </c>
      <c r="I147" s="156">
        <v>-1295.32</v>
      </c>
      <c r="J147" s="156">
        <v>39001.01</v>
      </c>
    </row>
    <row r="148" spans="1:10">
      <c r="A148" s="146">
        <v>43524</v>
      </c>
      <c r="B148" s="154" t="s">
        <v>153</v>
      </c>
      <c r="C148" s="154" t="s">
        <v>195</v>
      </c>
      <c r="D148" s="156">
        <v>3128379.23</v>
      </c>
      <c r="E148" s="154" t="s">
        <v>183</v>
      </c>
      <c r="F148" s="156">
        <v>3167604.28</v>
      </c>
      <c r="G148" s="156">
        <v>28577.74</v>
      </c>
      <c r="H148" s="156">
        <v>-32925.58</v>
      </c>
      <c r="I148" s="156">
        <v>-3277.42</v>
      </c>
      <c r="J148" s="156">
        <v>31599.79</v>
      </c>
    </row>
    <row r="149" spans="1:10">
      <c r="A149" s="146">
        <v>43555</v>
      </c>
      <c r="B149" s="154" t="s">
        <v>153</v>
      </c>
      <c r="C149" s="154" t="s">
        <v>195</v>
      </c>
      <c r="D149" s="156">
        <v>2932670.82</v>
      </c>
      <c r="E149" s="154" t="s">
        <v>183</v>
      </c>
      <c r="F149" s="156">
        <v>2915978.58</v>
      </c>
      <c r="G149" s="156">
        <v>35689.089999999997</v>
      </c>
      <c r="H149" s="156">
        <v>10776.65</v>
      </c>
      <c r="I149" s="156">
        <v>-150.55000000000001</v>
      </c>
      <c r="J149" s="156">
        <v>29622.95</v>
      </c>
    </row>
    <row r="150" spans="1:10">
      <c r="A150" s="146">
        <v>43585</v>
      </c>
      <c r="B150" s="154" t="s">
        <v>153</v>
      </c>
      <c r="C150" s="154" t="s">
        <v>195</v>
      </c>
      <c r="D150" s="156">
        <v>3293831.1</v>
      </c>
      <c r="E150" s="154" t="s">
        <v>183</v>
      </c>
      <c r="F150" s="156">
        <v>3282563.45</v>
      </c>
      <c r="G150" s="156">
        <v>52706.95</v>
      </c>
      <c r="H150" s="156">
        <v>-6317.06</v>
      </c>
      <c r="I150" s="156">
        <v>-1851.22</v>
      </c>
      <c r="J150" s="156">
        <v>33271.019999999997</v>
      </c>
    </row>
    <row r="151" spans="1:10">
      <c r="A151" s="146">
        <v>43616</v>
      </c>
      <c r="B151" s="154" t="s">
        <v>153</v>
      </c>
      <c r="C151" s="154" t="s">
        <v>195</v>
      </c>
      <c r="D151" s="156">
        <v>3445323.38</v>
      </c>
      <c r="E151" s="154" t="s">
        <v>183</v>
      </c>
      <c r="F151" s="156">
        <v>3442718.36</v>
      </c>
      <c r="G151" s="156">
        <v>33575.21</v>
      </c>
      <c r="H151" s="156">
        <v>3978.75</v>
      </c>
      <c r="I151" s="156">
        <v>-147.69999999999999</v>
      </c>
      <c r="J151" s="156">
        <v>34801.24</v>
      </c>
    </row>
    <row r="152" spans="1:10">
      <c r="A152" s="146">
        <v>43646</v>
      </c>
      <c r="B152" s="154" t="s">
        <v>153</v>
      </c>
      <c r="C152" s="154" t="s">
        <v>195</v>
      </c>
      <c r="D152" s="156">
        <v>3556215.89</v>
      </c>
      <c r="E152" s="154" t="s">
        <v>183</v>
      </c>
      <c r="F152" s="156">
        <v>3516626.4</v>
      </c>
      <c r="G152" s="156">
        <v>71236.100000000006</v>
      </c>
      <c r="H152" s="156">
        <v>4274.76</v>
      </c>
      <c r="I152" s="156">
        <v>0</v>
      </c>
      <c r="J152" s="156">
        <v>35921.370000000003</v>
      </c>
    </row>
    <row r="153" spans="1:10">
      <c r="A153" s="146">
        <v>43677</v>
      </c>
      <c r="B153" s="154" t="s">
        <v>153</v>
      </c>
      <c r="C153" s="154" t="s">
        <v>195</v>
      </c>
      <c r="D153" s="156">
        <v>3433319.31</v>
      </c>
      <c r="E153" s="154" t="s">
        <v>183</v>
      </c>
      <c r="F153" s="156">
        <v>3415063.13</v>
      </c>
      <c r="G153" s="156">
        <v>47623.41</v>
      </c>
      <c r="H153" s="156">
        <v>5312.76</v>
      </c>
      <c r="I153" s="156">
        <v>0</v>
      </c>
      <c r="J153" s="156">
        <v>34679.99</v>
      </c>
    </row>
    <row r="154" spans="1:10">
      <c r="A154" s="146">
        <v>43708</v>
      </c>
      <c r="B154" s="154" t="s">
        <v>153</v>
      </c>
      <c r="C154" s="154" t="s">
        <v>195</v>
      </c>
      <c r="D154" s="156">
        <v>3570593.42</v>
      </c>
      <c r="E154" s="154" t="s">
        <v>183</v>
      </c>
      <c r="F154" s="156">
        <v>3563891.82</v>
      </c>
      <c r="G154" s="156">
        <v>44379.16</v>
      </c>
      <c r="H154" s="156">
        <v>-918.13</v>
      </c>
      <c r="I154" s="156">
        <v>-692.83</v>
      </c>
      <c r="J154" s="156">
        <v>36066.6</v>
      </c>
    </row>
    <row r="155" spans="1:10">
      <c r="A155" s="146">
        <v>43738</v>
      </c>
      <c r="B155" s="154" t="s">
        <v>153</v>
      </c>
      <c r="C155" s="154" t="s">
        <v>195</v>
      </c>
      <c r="D155" s="156">
        <v>3403530.93</v>
      </c>
      <c r="E155" s="154" t="s">
        <v>183</v>
      </c>
      <c r="F155" s="156">
        <v>3406918.44</v>
      </c>
      <c r="G155" s="156">
        <v>30573.87</v>
      </c>
      <c r="H155" s="156">
        <v>593.59</v>
      </c>
      <c r="I155" s="156">
        <v>-175.87</v>
      </c>
      <c r="J155" s="156">
        <v>34379.1</v>
      </c>
    </row>
    <row r="156" spans="1:10">
      <c r="A156" s="146">
        <v>43769</v>
      </c>
      <c r="B156" s="154" t="s">
        <v>153</v>
      </c>
      <c r="C156" s="154" t="s">
        <v>195</v>
      </c>
      <c r="D156" s="156">
        <v>3445447.87</v>
      </c>
      <c r="E156" s="154" t="s">
        <v>183</v>
      </c>
      <c r="F156" s="156">
        <v>3451271.75</v>
      </c>
      <c r="G156" s="156">
        <v>28041.65</v>
      </c>
      <c r="H156" s="156">
        <v>1525.29</v>
      </c>
      <c r="I156" s="156">
        <v>-588.30999999999995</v>
      </c>
      <c r="J156" s="156">
        <v>34802.51</v>
      </c>
    </row>
    <row r="157" spans="1:10">
      <c r="A157" s="146">
        <v>43799</v>
      </c>
      <c r="B157" s="154" t="s">
        <v>153</v>
      </c>
      <c r="C157" s="154" t="s">
        <v>195</v>
      </c>
      <c r="D157" s="156">
        <v>3420918.23</v>
      </c>
      <c r="E157" s="154" t="s">
        <v>183</v>
      </c>
      <c r="F157" s="156">
        <v>3417376.51</v>
      </c>
      <c r="G157" s="156">
        <v>31796.69</v>
      </c>
      <c r="H157" s="156">
        <v>12668.51</v>
      </c>
      <c r="I157" s="156">
        <v>-6368.75</v>
      </c>
      <c r="J157" s="156">
        <v>34554.730000000003</v>
      </c>
    </row>
    <row r="158" spans="1:10">
      <c r="A158" s="146">
        <v>43830</v>
      </c>
      <c r="B158" s="154" t="s">
        <v>153</v>
      </c>
      <c r="C158" s="154" t="s">
        <v>195</v>
      </c>
      <c r="D158" s="156">
        <v>3444699.43</v>
      </c>
      <c r="E158" s="154" t="s">
        <v>183</v>
      </c>
      <c r="F158" s="156">
        <v>3458285.4</v>
      </c>
      <c r="G158" s="156">
        <v>35593.54</v>
      </c>
      <c r="H158" s="156">
        <v>-14011.71</v>
      </c>
      <c r="I158" s="156">
        <v>-372.86</v>
      </c>
      <c r="J158" s="156">
        <v>34794.94</v>
      </c>
    </row>
    <row r="159" spans="1:10">
      <c r="A159" s="146">
        <v>43861</v>
      </c>
      <c r="B159" s="154" t="s">
        <v>153</v>
      </c>
      <c r="C159" s="154" t="s">
        <v>195</v>
      </c>
      <c r="D159" s="156">
        <v>4010452.9</v>
      </c>
      <c r="E159" s="154" t="s">
        <v>183</v>
      </c>
      <c r="F159" s="156">
        <v>3996462.76</v>
      </c>
      <c r="G159" s="156">
        <v>47551.85</v>
      </c>
      <c r="H159" s="156">
        <v>7589.58</v>
      </c>
      <c r="I159" s="156">
        <v>-641.66999999999996</v>
      </c>
      <c r="J159" s="156">
        <v>40509.620000000003</v>
      </c>
    </row>
    <row r="160" spans="1:10">
      <c r="A160" s="146">
        <v>43890</v>
      </c>
      <c r="B160" s="154" t="s">
        <v>153</v>
      </c>
      <c r="C160" s="154" t="s">
        <v>195</v>
      </c>
      <c r="D160" s="156">
        <v>3185614.64</v>
      </c>
      <c r="E160" s="154" t="s">
        <v>183</v>
      </c>
      <c r="F160" s="156">
        <v>3217346.44</v>
      </c>
      <c r="G160" s="156">
        <v>33207.81</v>
      </c>
      <c r="H160" s="156">
        <v>6529.26</v>
      </c>
      <c r="I160" s="156">
        <v>-39290.949999999997</v>
      </c>
      <c r="J160" s="156">
        <v>32177.919999999998</v>
      </c>
    </row>
    <row r="161" spans="1:10">
      <c r="A161" s="146">
        <v>43921</v>
      </c>
      <c r="B161" s="154" t="s">
        <v>153</v>
      </c>
      <c r="C161" s="154" t="s">
        <v>195</v>
      </c>
      <c r="D161" s="156">
        <v>3053470.04</v>
      </c>
      <c r="E161" s="154" t="s">
        <v>183</v>
      </c>
      <c r="F161" s="156">
        <v>3043091.92</v>
      </c>
      <c r="G161" s="156">
        <v>32244.79</v>
      </c>
      <c r="H161" s="156">
        <v>11511.48</v>
      </c>
      <c r="I161" s="156">
        <v>-2535.02</v>
      </c>
      <c r="J161" s="156">
        <v>30843.13</v>
      </c>
    </row>
    <row r="162" spans="1:10">
      <c r="A162" s="146">
        <v>43951</v>
      </c>
      <c r="B162" s="154" t="s">
        <v>153</v>
      </c>
      <c r="C162" s="154" t="s">
        <v>195</v>
      </c>
      <c r="D162" s="156">
        <v>3349778.66</v>
      </c>
      <c r="E162" s="154" t="s">
        <v>183</v>
      </c>
      <c r="F162" s="156">
        <v>3341217.24</v>
      </c>
      <c r="G162" s="156">
        <v>31813.5</v>
      </c>
      <c r="H162" s="156">
        <v>10793.49</v>
      </c>
      <c r="I162" s="156">
        <v>-209.41</v>
      </c>
      <c r="J162" s="156">
        <v>33836.160000000003</v>
      </c>
    </row>
    <row r="163" spans="1:10">
      <c r="A163" s="151">
        <v>43982</v>
      </c>
      <c r="B163" s="154" t="s">
        <v>153</v>
      </c>
      <c r="C163" s="154" t="s">
        <v>195</v>
      </c>
      <c r="D163" s="160">
        <v>3332214.15</v>
      </c>
      <c r="E163" s="161" t="s">
        <v>183</v>
      </c>
      <c r="F163" s="160">
        <v>3317622.74</v>
      </c>
      <c r="G163" s="160">
        <v>33787.129999999997</v>
      </c>
      <c r="H163" s="160">
        <v>14463</v>
      </c>
      <c r="I163" s="160">
        <v>0</v>
      </c>
      <c r="J163" s="160">
        <v>33658.720000000001</v>
      </c>
    </row>
    <row r="164" spans="1:10">
      <c r="A164" s="148">
        <v>44012</v>
      </c>
      <c r="B164" s="154" t="s">
        <v>153</v>
      </c>
      <c r="C164" s="154" t="s">
        <v>195</v>
      </c>
      <c r="D164" s="142">
        <v>3769309.59</v>
      </c>
      <c r="E164" s="143" t="s">
        <v>183</v>
      </c>
      <c r="F164" s="142">
        <v>3769734.71</v>
      </c>
      <c r="G164" s="142">
        <v>32452.16</v>
      </c>
      <c r="H164" s="142">
        <v>5291.12</v>
      </c>
      <c r="I164" s="150">
        <v>-94.56</v>
      </c>
      <c r="J164" s="142">
        <v>38073.839999999997</v>
      </c>
    </row>
    <row r="165" spans="1:10">
      <c r="A165" s="148">
        <v>44043</v>
      </c>
      <c r="B165" s="154" t="s">
        <v>153</v>
      </c>
      <c r="C165" s="154" t="s">
        <v>195</v>
      </c>
      <c r="D165" s="160">
        <v>3780849.81</v>
      </c>
      <c r="E165" s="161" t="s">
        <v>183</v>
      </c>
      <c r="F165" s="160">
        <v>3800889.39</v>
      </c>
      <c r="G165" s="160">
        <v>34444.36</v>
      </c>
      <c r="H165" s="160">
        <v>-16247.65</v>
      </c>
      <c r="I165" s="160">
        <v>-45.89</v>
      </c>
      <c r="J165" s="160">
        <v>38190.400000000001</v>
      </c>
    </row>
    <row r="166" spans="1:10">
      <c r="A166" s="151">
        <v>44074</v>
      </c>
      <c r="B166" s="154" t="s">
        <v>153</v>
      </c>
      <c r="C166" s="154" t="s">
        <v>195</v>
      </c>
      <c r="D166" s="145">
        <v>3812122.87</v>
      </c>
      <c r="E166" s="155" t="s">
        <v>183</v>
      </c>
      <c r="F166" s="145">
        <v>3824844.19</v>
      </c>
      <c r="G166" s="145">
        <v>38645.339999999997</v>
      </c>
      <c r="H166" s="145">
        <v>-12584.58</v>
      </c>
      <c r="I166" s="145">
        <v>-275.77999999999997</v>
      </c>
      <c r="J166" s="145">
        <v>38506.300000000003</v>
      </c>
    </row>
    <row r="167" spans="1:10">
      <c r="A167" s="151">
        <v>44104</v>
      </c>
      <c r="B167" s="154" t="s">
        <v>153</v>
      </c>
      <c r="C167" s="154" t="s">
        <v>195</v>
      </c>
      <c r="D167" s="145">
        <v>4928616.92</v>
      </c>
      <c r="E167" s="155" t="s">
        <v>183</v>
      </c>
      <c r="F167" s="145">
        <v>3683699.98</v>
      </c>
      <c r="G167" s="145">
        <v>34235.03</v>
      </c>
      <c r="H167" s="145">
        <v>1260863.67</v>
      </c>
      <c r="I167" s="145">
        <v>-397.76</v>
      </c>
      <c r="J167" s="145">
        <v>49784</v>
      </c>
    </row>
    <row r="168" spans="1:10">
      <c r="A168" s="148">
        <v>44135</v>
      </c>
      <c r="B168" s="154" t="s">
        <v>153</v>
      </c>
      <c r="C168" s="154" t="s">
        <v>195</v>
      </c>
      <c r="D168" s="145">
        <v>3732197.35</v>
      </c>
      <c r="E168" s="155" t="s">
        <v>183</v>
      </c>
      <c r="F168" s="145">
        <v>3738587.31</v>
      </c>
      <c r="G168" s="145">
        <v>42995.6</v>
      </c>
      <c r="H168" s="145">
        <v>-11223.68</v>
      </c>
      <c r="I168" s="145">
        <v>-462.92</v>
      </c>
      <c r="J168" s="145">
        <v>37698.959999999999</v>
      </c>
    </row>
    <row r="169" spans="1:10">
      <c r="A169" s="146">
        <v>44165</v>
      </c>
      <c r="B169" s="154" t="s">
        <v>153</v>
      </c>
      <c r="C169" s="154" t="s">
        <v>195</v>
      </c>
      <c r="D169" s="145">
        <v>4325365.3099999996</v>
      </c>
      <c r="E169" s="155" t="s">
        <v>183</v>
      </c>
      <c r="F169" s="145">
        <v>4322384.16</v>
      </c>
      <c r="G169" s="145">
        <v>46892.37</v>
      </c>
      <c r="H169" s="145">
        <v>852.46</v>
      </c>
      <c r="I169" s="145">
        <v>-1073.1199999999999</v>
      </c>
      <c r="J169" s="145">
        <v>43690.559999999998</v>
      </c>
    </row>
    <row r="170" spans="1:10">
      <c r="A170" s="146">
        <v>44196</v>
      </c>
      <c r="B170" s="154" t="s">
        <v>153</v>
      </c>
      <c r="C170" s="154" t="s">
        <v>195</v>
      </c>
      <c r="D170" s="145">
        <v>4111533.09</v>
      </c>
      <c r="E170" s="155" t="s">
        <v>183</v>
      </c>
      <c r="F170" s="145">
        <v>4102265.92</v>
      </c>
      <c r="G170" s="145">
        <v>43086.48</v>
      </c>
      <c r="H170" s="145">
        <v>7711.32</v>
      </c>
      <c r="I170" s="145">
        <v>0</v>
      </c>
      <c r="J170" s="145">
        <v>41530.629999999997</v>
      </c>
    </row>
    <row r="171" spans="1:10">
      <c r="A171" s="148">
        <v>44227</v>
      </c>
      <c r="B171" s="143" t="s">
        <v>153</v>
      </c>
      <c r="C171" s="143" t="s">
        <v>195</v>
      </c>
      <c r="D171" s="145">
        <v>5072828.47</v>
      </c>
      <c r="E171" s="155" t="s">
        <v>183</v>
      </c>
      <c r="F171" s="145">
        <v>5083931.54</v>
      </c>
      <c r="G171" s="145">
        <v>40531.410000000003</v>
      </c>
      <c r="H171" s="145">
        <v>381.86</v>
      </c>
      <c r="I171" s="145">
        <v>-775.65</v>
      </c>
      <c r="J171" s="145">
        <v>51240.69</v>
      </c>
    </row>
    <row r="172" spans="1:10">
      <c r="A172" s="148">
        <v>44255</v>
      </c>
      <c r="B172" s="143" t="s">
        <v>153</v>
      </c>
      <c r="C172" s="143" t="s">
        <v>195</v>
      </c>
      <c r="D172" s="145">
        <v>3657026.09</v>
      </c>
      <c r="E172" s="155" t="s">
        <v>183</v>
      </c>
      <c r="F172" s="145">
        <v>3816654.09</v>
      </c>
      <c r="G172" s="145">
        <v>37191.86</v>
      </c>
      <c r="H172" s="145">
        <v>-159384.01</v>
      </c>
      <c r="I172" s="145">
        <v>-496.18</v>
      </c>
      <c r="J172" s="145">
        <v>36939.67</v>
      </c>
    </row>
    <row r="173" spans="1:10">
      <c r="A173" s="148">
        <v>44286</v>
      </c>
      <c r="B173" s="143" t="s">
        <v>153</v>
      </c>
      <c r="C173" s="143" t="s">
        <v>195</v>
      </c>
      <c r="D173" s="145">
        <v>3624125.34</v>
      </c>
      <c r="E173" s="155" t="s">
        <v>183</v>
      </c>
      <c r="F173" s="145">
        <v>3606484.35</v>
      </c>
      <c r="G173" s="145">
        <v>52608.7</v>
      </c>
      <c r="H173" s="145">
        <v>1713.6</v>
      </c>
      <c r="I173" s="145">
        <v>-73.98</v>
      </c>
      <c r="J173" s="145">
        <v>36607.33</v>
      </c>
    </row>
    <row r="174" spans="1:10">
      <c r="A174" s="148">
        <v>44316</v>
      </c>
      <c r="B174" s="143" t="s">
        <v>153</v>
      </c>
      <c r="C174" s="143" t="s">
        <v>195</v>
      </c>
      <c r="D174" s="145">
        <v>4272125.3099999996</v>
      </c>
      <c r="E174" s="155" t="s">
        <v>183</v>
      </c>
      <c r="F174" s="145">
        <v>4298378.7</v>
      </c>
      <c r="G174" s="145">
        <v>47780.85</v>
      </c>
      <c r="H174" s="145">
        <v>-30803.46</v>
      </c>
      <c r="I174" s="145">
        <v>-78</v>
      </c>
      <c r="J174" s="145">
        <v>43152.78</v>
      </c>
    </row>
    <row r="175" spans="1:10">
      <c r="A175" s="148">
        <v>44347</v>
      </c>
      <c r="B175" s="143" t="s">
        <v>153</v>
      </c>
      <c r="C175" s="143" t="s">
        <v>195</v>
      </c>
      <c r="D175" s="145">
        <v>4488706.8099999996</v>
      </c>
      <c r="E175" s="155" t="s">
        <v>183</v>
      </c>
      <c r="F175" s="145">
        <v>4486727.43</v>
      </c>
      <c r="G175" s="145">
        <v>42541.23</v>
      </c>
      <c r="H175" s="145">
        <v>4810.5600000000004</v>
      </c>
      <c r="I175" s="145">
        <v>-31.93</v>
      </c>
      <c r="J175" s="145">
        <v>45340.480000000003</v>
      </c>
    </row>
    <row r="176" spans="1:10">
      <c r="A176" s="148">
        <v>44377</v>
      </c>
      <c r="B176" s="143" t="s">
        <v>153</v>
      </c>
      <c r="C176" s="143" t="s">
        <v>195</v>
      </c>
      <c r="D176" s="145">
        <v>4551479.84</v>
      </c>
      <c r="E176" s="155" t="s">
        <v>183</v>
      </c>
      <c r="F176" s="145">
        <v>4544096.16</v>
      </c>
      <c r="G176" s="145">
        <v>47714.51</v>
      </c>
      <c r="H176" s="145">
        <v>5702.15</v>
      </c>
      <c r="I176" s="145">
        <v>-58.43</v>
      </c>
      <c r="J176" s="145">
        <v>45974.55</v>
      </c>
    </row>
    <row r="177" spans="1:10">
      <c r="A177" s="148">
        <v>44408</v>
      </c>
      <c r="B177" s="143" t="s">
        <v>153</v>
      </c>
      <c r="C177" s="143" t="s">
        <v>195</v>
      </c>
      <c r="D177" s="145">
        <v>4689835.29</v>
      </c>
      <c r="E177" s="155" t="s">
        <v>183</v>
      </c>
      <c r="F177" s="145">
        <v>4675685.6100000003</v>
      </c>
      <c r="G177" s="145">
        <v>59864.52</v>
      </c>
      <c r="H177" s="145">
        <v>1847.63</v>
      </c>
      <c r="I177" s="145">
        <v>-190.4</v>
      </c>
      <c r="J177" s="145">
        <v>47372.07</v>
      </c>
    </row>
    <row r="178" spans="1:10">
      <c r="A178" s="148">
        <v>44439</v>
      </c>
      <c r="B178" s="143" t="s">
        <v>153</v>
      </c>
      <c r="C178" s="143" t="s">
        <v>195</v>
      </c>
      <c r="D178" s="145">
        <v>4483916.4800000004</v>
      </c>
      <c r="E178" s="155" t="s">
        <v>183</v>
      </c>
      <c r="F178" s="145">
        <v>4500896.22</v>
      </c>
      <c r="G178" s="145">
        <v>39265.14</v>
      </c>
      <c r="H178" s="145">
        <v>-10762.15</v>
      </c>
      <c r="I178" s="145">
        <v>-190.65</v>
      </c>
      <c r="J178" s="145">
        <v>45292</v>
      </c>
    </row>
    <row r="179" spans="1:10">
      <c r="A179" s="148">
        <v>44469</v>
      </c>
      <c r="B179" s="143" t="s">
        <v>153</v>
      </c>
      <c r="C179" s="143" t="s">
        <v>195</v>
      </c>
      <c r="D179" s="145">
        <v>4513196.91</v>
      </c>
      <c r="E179" s="155" t="s">
        <v>183</v>
      </c>
      <c r="F179" s="145">
        <v>4518330.28</v>
      </c>
      <c r="G179" s="145">
        <v>36503.629999999997</v>
      </c>
      <c r="H179" s="145">
        <v>3981.49</v>
      </c>
      <c r="I179" s="145">
        <v>-30.64</v>
      </c>
      <c r="J179" s="145">
        <v>45587.85</v>
      </c>
    </row>
    <row r="180" spans="1:10">
      <c r="A180" s="148">
        <v>44500</v>
      </c>
      <c r="B180" s="143" t="s">
        <v>153</v>
      </c>
      <c r="C180" s="143" t="s">
        <v>195</v>
      </c>
      <c r="D180" s="145">
        <v>4415180.63</v>
      </c>
      <c r="E180" s="155" t="s">
        <v>183</v>
      </c>
      <c r="F180" s="145">
        <v>4397673.92</v>
      </c>
      <c r="G180" s="145">
        <v>56387.48</v>
      </c>
      <c r="H180" s="145">
        <v>5885.04</v>
      </c>
      <c r="I180" s="145">
        <v>-168.03</v>
      </c>
      <c r="J180" s="145">
        <v>44597.78</v>
      </c>
    </row>
    <row r="181" spans="1:10">
      <c r="A181" s="148">
        <v>44530</v>
      </c>
      <c r="B181" s="143" t="s">
        <v>153</v>
      </c>
      <c r="C181" s="143" t="s">
        <v>195</v>
      </c>
      <c r="D181" s="145">
        <v>4471901.59</v>
      </c>
      <c r="E181" s="155" t="s">
        <v>183</v>
      </c>
      <c r="F181" s="145">
        <v>4463425.6399999997</v>
      </c>
      <c r="G181" s="145">
        <v>51502.22</v>
      </c>
      <c r="H181" s="145">
        <v>5388.72</v>
      </c>
      <c r="I181" s="145">
        <v>-3244.27</v>
      </c>
      <c r="J181" s="145">
        <v>45170.720000000001</v>
      </c>
    </row>
    <row r="182" spans="1:10">
      <c r="A182" s="148">
        <v>44561</v>
      </c>
      <c r="B182" s="143" t="s">
        <v>153</v>
      </c>
      <c r="C182" s="143" t="s">
        <v>195</v>
      </c>
      <c r="D182" s="145">
        <v>4860771.7699999996</v>
      </c>
      <c r="E182" s="155" t="s">
        <v>183</v>
      </c>
      <c r="F182" s="145">
        <v>4866840.7699999996</v>
      </c>
      <c r="G182" s="145">
        <v>53021.919999999998</v>
      </c>
      <c r="H182" s="145">
        <v>-9992.2199999999993</v>
      </c>
      <c r="I182" s="145">
        <v>0</v>
      </c>
      <c r="J182" s="145">
        <v>49098.7</v>
      </c>
    </row>
    <row r="183" spans="1:10">
      <c r="A183" s="148">
        <v>44592</v>
      </c>
      <c r="B183" s="143" t="s">
        <v>153</v>
      </c>
      <c r="C183" s="143" t="s">
        <v>195</v>
      </c>
      <c r="D183" s="145">
        <v>5436387.6500000004</v>
      </c>
      <c r="E183" s="155" t="s">
        <v>183</v>
      </c>
      <c r="F183" s="145">
        <v>5446578.2400000002</v>
      </c>
      <c r="G183" s="145">
        <v>56460.15</v>
      </c>
      <c r="H183" s="145">
        <v>-9946.61</v>
      </c>
      <c r="I183" s="145">
        <v>-1791.13</v>
      </c>
      <c r="J183" s="145">
        <v>54913</v>
      </c>
    </row>
    <row r="184" spans="1:10">
      <c r="A184" s="148">
        <v>44620</v>
      </c>
      <c r="B184" s="143" t="s">
        <v>153</v>
      </c>
      <c r="C184" s="143" t="s">
        <v>195</v>
      </c>
      <c r="D184" s="145">
        <v>4285127.58</v>
      </c>
      <c r="E184" s="155" t="s">
        <v>183</v>
      </c>
      <c r="F184" s="145">
        <v>4265517.83</v>
      </c>
      <c r="G184" s="145">
        <v>59677.16</v>
      </c>
      <c r="H184" s="145">
        <v>3418.33</v>
      </c>
      <c r="I184" s="145">
        <v>-201.62</v>
      </c>
      <c r="J184" s="145">
        <v>43284.12</v>
      </c>
    </row>
    <row r="185" spans="1:10">
      <c r="A185" s="148"/>
      <c r="B185" s="143"/>
      <c r="C185" s="143"/>
      <c r="D185" s="145"/>
      <c r="E185" s="155"/>
      <c r="F185" s="145"/>
      <c r="G185" s="145"/>
      <c r="H185" s="145"/>
      <c r="I185" s="145"/>
      <c r="J185" s="145"/>
    </row>
    <row r="186" spans="1:10">
      <c r="A186" s="148"/>
      <c r="B186" s="143"/>
      <c r="C186" s="143"/>
      <c r="D186" s="145"/>
      <c r="E186" s="155"/>
      <c r="F186" s="145"/>
      <c r="G186" s="145"/>
      <c r="H186" s="145"/>
      <c r="I186" s="145"/>
      <c r="J186" s="145"/>
    </row>
    <row r="187" spans="1:10">
      <c r="A187" s="148"/>
      <c r="B187" s="143"/>
      <c r="C187" s="143"/>
      <c r="D187" s="145"/>
      <c r="E187" s="155"/>
      <c r="F187" s="145"/>
      <c r="G187" s="145"/>
      <c r="H187" s="145"/>
      <c r="I187" s="145"/>
      <c r="J187" s="145"/>
    </row>
    <row r="188" spans="1:10">
      <c r="A188" s="148"/>
      <c r="B188" s="143"/>
      <c r="C188" s="143"/>
      <c r="D188" s="145"/>
      <c r="E188" s="155"/>
      <c r="F188" s="145"/>
      <c r="G188" s="145"/>
      <c r="H188" s="145"/>
      <c r="I188" s="145"/>
      <c r="J188" s="145"/>
    </row>
    <row r="189" spans="1:10">
      <c r="A189" s="148"/>
      <c r="B189" s="143"/>
      <c r="C189" s="143"/>
      <c r="D189" s="145"/>
      <c r="E189" s="155"/>
      <c r="F189" s="145"/>
      <c r="G189" s="145"/>
      <c r="H189" s="145"/>
      <c r="I189" s="145"/>
      <c r="J189" s="145"/>
    </row>
    <row r="190" spans="1:10">
      <c r="A190" s="148"/>
      <c r="B190" s="143"/>
      <c r="C190" s="143"/>
      <c r="D190" s="145"/>
      <c r="E190" s="155"/>
      <c r="F190" s="145"/>
      <c r="G190" s="145"/>
      <c r="H190" s="145"/>
      <c r="I190" s="145"/>
      <c r="J190" s="145"/>
    </row>
    <row r="191" spans="1:10">
      <c r="A191" s="148"/>
      <c r="B191" s="143"/>
      <c r="C191" s="143"/>
      <c r="D191" s="145"/>
      <c r="E191" s="155"/>
      <c r="F191" s="145"/>
      <c r="G191" s="145"/>
      <c r="H191" s="145"/>
      <c r="I191" s="145"/>
      <c r="J191" s="145"/>
    </row>
    <row r="192" spans="1:10">
      <c r="A192" s="148"/>
      <c r="B192" s="143"/>
      <c r="C192" s="143"/>
      <c r="D192" s="145"/>
      <c r="E192" s="155"/>
      <c r="F192" s="145"/>
      <c r="G192" s="145"/>
      <c r="H192" s="145"/>
      <c r="I192" s="145"/>
      <c r="J192" s="145"/>
    </row>
    <row r="193" spans="1:10">
      <c r="A193" s="148"/>
      <c r="B193" s="143"/>
      <c r="C193" s="143"/>
      <c r="D193" s="145"/>
      <c r="E193" s="155"/>
      <c r="F193" s="145"/>
      <c r="G193" s="145"/>
      <c r="H193" s="145"/>
      <c r="I193" s="145"/>
      <c r="J193" s="145"/>
    </row>
    <row r="194" spans="1:10">
      <c r="A194" s="148"/>
      <c r="B194" s="143"/>
      <c r="C194" s="143"/>
      <c r="D194" s="145"/>
      <c r="E194" s="155"/>
      <c r="F194" s="145"/>
      <c r="G194" s="145"/>
      <c r="H194" s="145"/>
      <c r="I194" s="145"/>
      <c r="J194" s="145"/>
    </row>
    <row r="195" spans="1:10">
      <c r="A195" s="148"/>
      <c r="B195" s="143"/>
      <c r="C195" s="143"/>
      <c r="D195" s="145"/>
      <c r="E195" s="155"/>
      <c r="F195" s="145"/>
      <c r="G195" s="145"/>
      <c r="H195" s="145"/>
      <c r="I195" s="145"/>
      <c r="J195" s="145"/>
    </row>
    <row r="196" spans="1:10">
      <c r="A196" s="148"/>
      <c r="B196" s="143"/>
      <c r="C196" s="143"/>
      <c r="D196" s="145"/>
      <c r="E196" s="155"/>
      <c r="F196" s="145"/>
      <c r="G196" s="145"/>
      <c r="H196" s="145"/>
      <c r="I196" s="145"/>
      <c r="J196" s="145"/>
    </row>
    <row r="197" spans="1:10">
      <c r="A197" s="148"/>
      <c r="B197" s="143"/>
      <c r="C197" s="143"/>
      <c r="D197" s="145"/>
      <c r="E197" s="155"/>
      <c r="F197" s="145"/>
      <c r="G197" s="145"/>
      <c r="H197" s="145"/>
      <c r="I197" s="145"/>
      <c r="J197" s="145"/>
    </row>
    <row r="198" spans="1:10">
      <c r="A198" s="148"/>
      <c r="B198" s="143"/>
      <c r="C198" s="143"/>
      <c r="D198" s="145"/>
      <c r="E198" s="155"/>
      <c r="F198" s="145"/>
      <c r="G198" s="145"/>
      <c r="H198" s="145"/>
      <c r="I198" s="145"/>
      <c r="J198" s="145"/>
    </row>
    <row r="199" spans="1:10">
      <c r="A199" s="148"/>
      <c r="B199" s="143"/>
      <c r="C199" s="143"/>
      <c r="D199" s="145"/>
      <c r="E199" s="155"/>
      <c r="F199" s="145"/>
      <c r="G199" s="145"/>
      <c r="H199" s="145"/>
      <c r="I199" s="145"/>
      <c r="J199" s="145"/>
    </row>
    <row r="200" spans="1:10">
      <c r="A200" s="148"/>
      <c r="B200" s="143"/>
      <c r="C200" s="143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FE55E-2C9C-4AD2-8E4F-BDAA717B65C8}">
  <sheetPr>
    <tabColor theme="0" tint="-0.249977111117893"/>
  </sheetPr>
  <dimension ref="A1:AF54"/>
  <sheetViews>
    <sheetView workbookViewId="0">
      <pane xSplit="1" ySplit="4" topLeftCell="B5" activePane="bottomRight" state="frozen"/>
      <selection activeCell="A174" sqref="A174:J174"/>
      <selection pane="topRight" activeCell="A174" sqref="A174:J174"/>
      <selection pane="bottomLeft" activeCell="A174" sqref="A174:J174"/>
      <selection pane="bottomRight" activeCell="A2" sqref="A2"/>
    </sheetView>
  </sheetViews>
  <sheetFormatPr defaultRowHeight="15"/>
  <cols>
    <col min="1" max="1" width="11.42578125" customWidth="1"/>
    <col min="2" max="2" width="12.7109375" customWidth="1"/>
    <col min="3" max="3" width="12.7109375" style="246" customWidth="1"/>
    <col min="4" max="4" width="12.7109375" customWidth="1"/>
    <col min="5" max="5" width="12.7109375" style="246" customWidth="1"/>
    <col min="6" max="6" width="12.7109375" customWidth="1"/>
    <col min="7" max="7" width="12.7109375" style="246" customWidth="1"/>
    <col min="8" max="8" width="12.7109375" customWidth="1"/>
    <col min="9" max="9" width="12.7109375" style="246" customWidth="1"/>
    <col min="10" max="10" width="12.7109375" customWidth="1"/>
    <col min="11" max="11" width="12.7109375" style="246" customWidth="1"/>
    <col min="12" max="12" width="12.7109375" customWidth="1"/>
    <col min="13" max="13" width="12.7109375" style="246" customWidth="1"/>
    <col min="14" max="14" width="12.7109375" customWidth="1"/>
    <col min="15" max="15" width="12.7109375" style="246" customWidth="1"/>
    <col min="16" max="16" width="12.7109375" customWidth="1"/>
    <col min="17" max="17" width="12.7109375" style="246" customWidth="1"/>
    <col min="18" max="18" width="12.7109375" customWidth="1"/>
    <col min="19" max="19" width="12.7109375" style="246" customWidth="1"/>
    <col min="20" max="20" width="12.7109375" customWidth="1"/>
    <col min="21" max="21" width="12.7109375" style="246" customWidth="1"/>
    <col min="22" max="22" width="12.7109375" customWidth="1"/>
    <col min="23" max="23" width="12.7109375" style="246" customWidth="1"/>
    <col min="24" max="24" width="12.7109375" customWidth="1"/>
    <col min="25" max="25" width="12.7109375" style="246" customWidth="1"/>
    <col min="26" max="26" width="12.7109375" customWidth="1"/>
    <col min="27" max="27" width="12.7109375" style="246" customWidth="1"/>
    <col min="28" max="28" width="12.7109375" customWidth="1"/>
    <col min="29" max="29" width="12.7109375" style="246" customWidth="1"/>
    <col min="30" max="30" width="3.140625" style="112" customWidth="1"/>
    <col min="31" max="31" width="13.85546875" bestFit="1" customWidth="1"/>
    <col min="32" max="32" width="14.42578125" customWidth="1"/>
  </cols>
  <sheetData>
    <row r="1" spans="1:32" ht="21">
      <c r="A1" s="40" t="s">
        <v>517</v>
      </c>
    </row>
    <row r="2" spans="1:32" ht="15.75" thickBot="1"/>
    <row r="3" spans="1:32">
      <c r="A3" s="474" t="s">
        <v>371</v>
      </c>
      <c r="B3" s="472" t="s">
        <v>233</v>
      </c>
      <c r="C3" s="473"/>
      <c r="D3" s="472" t="s">
        <v>234</v>
      </c>
      <c r="E3" s="473"/>
      <c r="F3" s="472" t="s">
        <v>44</v>
      </c>
      <c r="G3" s="473"/>
      <c r="H3" s="472" t="s">
        <v>235</v>
      </c>
      <c r="I3" s="473"/>
      <c r="J3" s="472" t="s">
        <v>236</v>
      </c>
      <c r="K3" s="473"/>
      <c r="L3" s="472" t="s">
        <v>237</v>
      </c>
      <c r="M3" s="473"/>
      <c r="N3" s="472" t="s">
        <v>238</v>
      </c>
      <c r="O3" s="473"/>
      <c r="P3" s="472" t="s">
        <v>239</v>
      </c>
      <c r="Q3" s="473"/>
      <c r="R3" s="472" t="s">
        <v>35</v>
      </c>
      <c r="S3" s="473"/>
      <c r="T3" s="472" t="s">
        <v>49</v>
      </c>
      <c r="U3" s="473"/>
      <c r="V3" s="472" t="s">
        <v>240</v>
      </c>
      <c r="W3" s="473"/>
      <c r="X3" s="472" t="s">
        <v>241</v>
      </c>
      <c r="Y3" s="473"/>
      <c r="Z3" s="472" t="s">
        <v>242</v>
      </c>
      <c r="AA3" s="473"/>
      <c r="AB3" s="472" t="s">
        <v>231</v>
      </c>
      <c r="AC3" s="473"/>
      <c r="AE3" s="472" t="s">
        <v>232</v>
      </c>
      <c r="AF3" s="473"/>
    </row>
    <row r="4" spans="1:32" s="246" customFormat="1" ht="15.75" thickBot="1">
      <c r="A4" s="475"/>
      <c r="B4" s="66" t="s">
        <v>516</v>
      </c>
      <c r="C4" s="68" t="s">
        <v>177</v>
      </c>
      <c r="D4" s="66" t="s">
        <v>516</v>
      </c>
      <c r="E4" s="68" t="s">
        <v>177</v>
      </c>
      <c r="F4" s="66" t="s">
        <v>516</v>
      </c>
      <c r="G4" s="68" t="s">
        <v>177</v>
      </c>
      <c r="H4" s="66" t="s">
        <v>516</v>
      </c>
      <c r="I4" s="68" t="s">
        <v>177</v>
      </c>
      <c r="J4" s="66" t="s">
        <v>516</v>
      </c>
      <c r="K4" s="68" t="s">
        <v>177</v>
      </c>
      <c r="L4" s="66" t="s">
        <v>516</v>
      </c>
      <c r="M4" s="68" t="s">
        <v>177</v>
      </c>
      <c r="N4" s="66" t="s">
        <v>516</v>
      </c>
      <c r="O4" s="68" t="s">
        <v>177</v>
      </c>
      <c r="P4" s="66" t="s">
        <v>516</v>
      </c>
      <c r="Q4" s="68" t="s">
        <v>177</v>
      </c>
      <c r="R4" s="66" t="s">
        <v>516</v>
      </c>
      <c r="S4" s="68" t="s">
        <v>177</v>
      </c>
      <c r="T4" s="66" t="s">
        <v>516</v>
      </c>
      <c r="U4" s="68" t="s">
        <v>177</v>
      </c>
      <c r="V4" s="66" t="s">
        <v>516</v>
      </c>
      <c r="W4" s="68" t="s">
        <v>177</v>
      </c>
      <c r="X4" s="66" t="s">
        <v>516</v>
      </c>
      <c r="Y4" s="68" t="s">
        <v>177</v>
      </c>
      <c r="Z4" s="66" t="s">
        <v>516</v>
      </c>
      <c r="AA4" s="68" t="s">
        <v>177</v>
      </c>
      <c r="AB4" s="66" t="s">
        <v>516</v>
      </c>
      <c r="AC4" s="68" t="s">
        <v>177</v>
      </c>
      <c r="AE4" s="66" t="s">
        <v>516</v>
      </c>
      <c r="AF4" s="68" t="s">
        <v>177</v>
      </c>
    </row>
    <row r="5" spans="1:32">
      <c r="A5" s="289">
        <v>43434</v>
      </c>
      <c r="B5" s="281">
        <v>898315.95</v>
      </c>
      <c r="C5" s="282">
        <v>908098.85</v>
      </c>
      <c r="D5" s="281">
        <v>38311.129999999997</v>
      </c>
      <c r="E5" s="282">
        <v>38728.339999999997</v>
      </c>
      <c r="F5" s="281">
        <v>186672.7</v>
      </c>
      <c r="G5" s="282">
        <v>188705.58</v>
      </c>
      <c r="H5" s="281">
        <v>499698.17</v>
      </c>
      <c r="I5" s="282">
        <v>505140.08</v>
      </c>
      <c r="J5" s="281">
        <v>197270.53</v>
      </c>
      <c r="K5" s="282">
        <v>199418.82</v>
      </c>
      <c r="L5" s="281">
        <v>93743.22</v>
      </c>
      <c r="M5" s="282">
        <v>94764.08</v>
      </c>
      <c r="N5" s="281">
        <v>1174658.17</v>
      </c>
      <c r="O5" s="282">
        <v>1187450.54</v>
      </c>
      <c r="P5" s="281">
        <v>529044.31999999995</v>
      </c>
      <c r="Q5" s="282">
        <v>534805.79</v>
      </c>
      <c r="R5" s="281">
        <v>8148.08</v>
      </c>
      <c r="S5" s="282">
        <v>8236.85</v>
      </c>
      <c r="T5" s="281">
        <v>61951.54</v>
      </c>
      <c r="U5" s="282">
        <v>62626.19</v>
      </c>
      <c r="V5" s="281">
        <v>1331986.25</v>
      </c>
      <c r="W5" s="282">
        <v>1346491.95</v>
      </c>
      <c r="X5" s="281">
        <v>1485237.02</v>
      </c>
      <c r="Y5" s="282">
        <v>1501411.72</v>
      </c>
      <c r="Z5" s="281">
        <v>293460.17</v>
      </c>
      <c r="AA5" s="282">
        <v>296656.09000000003</v>
      </c>
      <c r="AB5" s="281">
        <v>1353180.01</v>
      </c>
      <c r="AC5" s="282">
        <v>1367916.52</v>
      </c>
      <c r="AD5" s="107"/>
      <c r="AE5" s="279">
        <f>B5+D5+F5+H5+J5+L5+N5+P5+R5+T5+V5+X5+Z5+AB5</f>
        <v>8151677.2599999998</v>
      </c>
      <c r="AF5" s="292">
        <f>C5+E5+G5+I5+K5+M5+O5+Q5+S5+U5+W5+Y5+AA5+AC5</f>
        <v>8240451.4000000004</v>
      </c>
    </row>
    <row r="6" spans="1:32">
      <c r="A6" s="289">
        <v>43465</v>
      </c>
      <c r="B6" s="283">
        <v>927898.64</v>
      </c>
      <c r="C6" s="284">
        <v>934603.6</v>
      </c>
      <c r="D6" s="283">
        <v>39572.42</v>
      </c>
      <c r="E6" s="284">
        <v>39858.42</v>
      </c>
      <c r="F6" s="283">
        <v>192820.27</v>
      </c>
      <c r="G6" s="284">
        <v>194213.58</v>
      </c>
      <c r="H6" s="283">
        <v>516154.47</v>
      </c>
      <c r="I6" s="284">
        <v>519884.19</v>
      </c>
      <c r="J6" s="283">
        <v>203766.67</v>
      </c>
      <c r="K6" s="284">
        <v>205239.13</v>
      </c>
      <c r="L6" s="283">
        <v>96831.02</v>
      </c>
      <c r="M6" s="284">
        <v>97530.65</v>
      </c>
      <c r="N6" s="283">
        <v>1213341.8</v>
      </c>
      <c r="O6" s="284">
        <v>1222109.18</v>
      </c>
      <c r="P6" s="283">
        <v>546466.23</v>
      </c>
      <c r="Q6" s="284">
        <v>550414.80000000005</v>
      </c>
      <c r="R6" s="283">
        <v>8416.34</v>
      </c>
      <c r="S6" s="284">
        <v>8477.26</v>
      </c>
      <c r="T6" s="283">
        <v>63990.720000000001</v>
      </c>
      <c r="U6" s="284">
        <v>64453.06</v>
      </c>
      <c r="V6" s="283">
        <v>1375850.92</v>
      </c>
      <c r="W6" s="284">
        <v>1385792.64</v>
      </c>
      <c r="X6" s="283">
        <v>1534149.32</v>
      </c>
      <c r="Y6" s="284">
        <v>1545234.84</v>
      </c>
      <c r="Z6" s="283">
        <v>303124.19</v>
      </c>
      <c r="AA6" s="284">
        <v>305314.46999999997</v>
      </c>
      <c r="AB6" s="283">
        <v>1397743.34</v>
      </c>
      <c r="AC6" s="284">
        <v>1407843.18</v>
      </c>
      <c r="AD6" s="107"/>
      <c r="AE6" s="280">
        <f t="shared" ref="AE6:AE30" si="0">B6+D6+F6+H6+J6+L6+N6+P6+R6+T6+V6+X6+Z6+AB6</f>
        <v>8420126.3500000015</v>
      </c>
      <c r="AF6" s="293">
        <f t="shared" ref="AF6:AF30" si="1">C6+E6+G6+I6+K6+M6+O6+Q6+S6+U6+W6+Y6+AA6+AC6</f>
        <v>8480969</v>
      </c>
    </row>
    <row r="7" spans="1:32">
      <c r="A7" s="289">
        <v>43496</v>
      </c>
      <c r="B7" s="283">
        <v>1100841.72</v>
      </c>
      <c r="C7" s="284">
        <v>1089097.68</v>
      </c>
      <c r="D7" s="283">
        <v>46948.72</v>
      </c>
      <c r="E7" s="284">
        <v>46447.89</v>
      </c>
      <c r="F7" s="283">
        <v>228757.89</v>
      </c>
      <c r="G7" s="284">
        <v>226317.44</v>
      </c>
      <c r="H7" s="283">
        <v>612355.55000000005</v>
      </c>
      <c r="I7" s="284">
        <v>605822.68000000005</v>
      </c>
      <c r="J7" s="283">
        <v>241744.83</v>
      </c>
      <c r="K7" s="284">
        <v>239165.78</v>
      </c>
      <c r="L7" s="283">
        <v>114877.94</v>
      </c>
      <c r="M7" s="284">
        <v>113652.44</v>
      </c>
      <c r="N7" s="283">
        <v>1439486.28</v>
      </c>
      <c r="O7" s="284">
        <v>1424129.45</v>
      </c>
      <c r="P7" s="283">
        <v>648317.96</v>
      </c>
      <c r="Q7" s="284">
        <v>641401.52</v>
      </c>
      <c r="R7" s="283">
        <v>9984.32</v>
      </c>
      <c r="S7" s="284">
        <v>9877.99</v>
      </c>
      <c r="T7" s="283">
        <v>75918.39</v>
      </c>
      <c r="U7" s="284">
        <v>75108.570000000007</v>
      </c>
      <c r="V7" s="283">
        <v>1632282.55</v>
      </c>
      <c r="W7" s="284">
        <v>1614868.9</v>
      </c>
      <c r="X7" s="283">
        <v>1820085.65</v>
      </c>
      <c r="Y7" s="284">
        <v>1800668.62</v>
      </c>
      <c r="Z7" s="283">
        <v>359621.2</v>
      </c>
      <c r="AA7" s="284">
        <v>355784.62</v>
      </c>
      <c r="AB7" s="283">
        <v>1658255.21</v>
      </c>
      <c r="AC7" s="284">
        <v>1640564.6</v>
      </c>
      <c r="AD7" s="107"/>
      <c r="AE7" s="280">
        <f t="shared" si="0"/>
        <v>9989478.209999999</v>
      </c>
      <c r="AF7" s="293">
        <f t="shared" si="1"/>
        <v>9882908.1799999997</v>
      </c>
    </row>
    <row r="8" spans="1:32">
      <c r="A8" s="289">
        <v>43524</v>
      </c>
      <c r="B8" s="283">
        <v>876847.86</v>
      </c>
      <c r="C8" s="284">
        <v>884695.22</v>
      </c>
      <c r="D8" s="283">
        <v>37394.93</v>
      </c>
      <c r="E8" s="284">
        <v>37729.660000000003</v>
      </c>
      <c r="F8" s="283">
        <v>182211.3</v>
      </c>
      <c r="G8" s="284">
        <v>183842.05</v>
      </c>
      <c r="H8" s="283">
        <v>487755.59</v>
      </c>
      <c r="I8" s="284">
        <v>492120.59</v>
      </c>
      <c r="J8" s="283">
        <v>192555.59</v>
      </c>
      <c r="K8" s="284">
        <v>194278.83</v>
      </c>
      <c r="L8" s="283">
        <v>91501.87</v>
      </c>
      <c r="M8" s="284">
        <v>92320.83</v>
      </c>
      <c r="N8" s="283">
        <v>1146585.26</v>
      </c>
      <c r="O8" s="284">
        <v>1156846.49</v>
      </c>
      <c r="P8" s="283">
        <v>516400.03</v>
      </c>
      <c r="Q8" s="284">
        <v>521021.6</v>
      </c>
      <c r="R8" s="283">
        <v>7951.9</v>
      </c>
      <c r="S8" s="284">
        <v>8023.2</v>
      </c>
      <c r="T8" s="283">
        <v>60469.7</v>
      </c>
      <c r="U8" s="284">
        <v>61011</v>
      </c>
      <c r="V8" s="283">
        <v>1300153.8400000001</v>
      </c>
      <c r="W8" s="284">
        <v>1311789.53</v>
      </c>
      <c r="X8" s="283">
        <v>1449742.72</v>
      </c>
      <c r="Y8" s="284">
        <v>1462716.99</v>
      </c>
      <c r="Z8" s="283">
        <v>286446.58</v>
      </c>
      <c r="AA8" s="284">
        <v>289010.15000000002</v>
      </c>
      <c r="AB8" s="283">
        <v>1320841.45</v>
      </c>
      <c r="AC8" s="284">
        <v>1332662.31</v>
      </c>
      <c r="AD8" s="107"/>
      <c r="AE8" s="280">
        <f t="shared" si="0"/>
        <v>7956858.620000001</v>
      </c>
      <c r="AF8" s="293">
        <f t="shared" si="1"/>
        <v>8028068.4500000011</v>
      </c>
    </row>
    <row r="9" spans="1:32">
      <c r="A9" s="289">
        <v>43555</v>
      </c>
      <c r="B9" s="283">
        <v>846684.66</v>
      </c>
      <c r="C9" s="284">
        <v>849938.48</v>
      </c>
      <c r="D9" s="283">
        <v>36108.28</v>
      </c>
      <c r="E9" s="284">
        <v>36247.269999999997</v>
      </c>
      <c r="F9" s="283">
        <v>175942.61</v>
      </c>
      <c r="G9" s="284">
        <v>176618.63</v>
      </c>
      <c r="H9" s="283">
        <v>470976.56</v>
      </c>
      <c r="I9" s="284">
        <v>472786.47</v>
      </c>
      <c r="J9" s="283">
        <v>185931.86</v>
      </c>
      <c r="K9" s="284">
        <v>186646.46</v>
      </c>
      <c r="L9" s="283">
        <v>88355.61</v>
      </c>
      <c r="M9" s="284">
        <v>88695.11</v>
      </c>
      <c r="N9" s="283">
        <v>1107143.56</v>
      </c>
      <c r="O9" s="284">
        <v>1111398.19</v>
      </c>
      <c r="P9" s="283">
        <v>498636.44</v>
      </c>
      <c r="Q9" s="284">
        <v>500552.75</v>
      </c>
      <c r="R9" s="283">
        <v>7678.84</v>
      </c>
      <c r="S9" s="284">
        <v>7708.57</v>
      </c>
      <c r="T9" s="283">
        <v>58389.89</v>
      </c>
      <c r="U9" s="284">
        <v>58614.239999999998</v>
      </c>
      <c r="V9" s="283">
        <v>1255429.26</v>
      </c>
      <c r="W9" s="284">
        <v>1260253.79</v>
      </c>
      <c r="X9" s="283">
        <v>1399873.11</v>
      </c>
      <c r="Y9" s="284">
        <v>1405252.73</v>
      </c>
      <c r="Z9" s="283">
        <v>276593.34999999998</v>
      </c>
      <c r="AA9" s="284">
        <v>277656.3</v>
      </c>
      <c r="AB9" s="283">
        <v>1275405.08</v>
      </c>
      <c r="AC9" s="284">
        <v>1280306.25</v>
      </c>
      <c r="AD9" s="107"/>
      <c r="AE9" s="280">
        <f t="shared" si="0"/>
        <v>7683149.1100000003</v>
      </c>
      <c r="AF9" s="293">
        <f t="shared" si="1"/>
        <v>7712675.2399999993</v>
      </c>
    </row>
    <row r="10" spans="1:32">
      <c r="A10" s="289">
        <v>43585</v>
      </c>
      <c r="B10" s="283">
        <v>922340.09</v>
      </c>
      <c r="C10" s="284">
        <v>923972.5</v>
      </c>
      <c r="D10" s="283">
        <v>39335.64</v>
      </c>
      <c r="E10" s="284">
        <v>39405.31</v>
      </c>
      <c r="F10" s="283">
        <v>191664.79</v>
      </c>
      <c r="G10" s="284">
        <v>192004.09</v>
      </c>
      <c r="H10" s="283">
        <v>513061.99</v>
      </c>
      <c r="I10" s="284">
        <v>513970.03</v>
      </c>
      <c r="J10" s="283">
        <v>202545.59</v>
      </c>
      <c r="K10" s="284">
        <v>202904.06</v>
      </c>
      <c r="L10" s="283">
        <v>96249.95</v>
      </c>
      <c r="M10" s="284">
        <v>96420.38</v>
      </c>
      <c r="N10" s="283">
        <v>1206071.72</v>
      </c>
      <c r="O10" s="284">
        <v>1208206.2</v>
      </c>
      <c r="P10" s="283">
        <v>543192.51</v>
      </c>
      <c r="Q10" s="284">
        <v>544153.9</v>
      </c>
      <c r="R10" s="283">
        <v>8363.5499999999993</v>
      </c>
      <c r="S10" s="284">
        <v>8378.64</v>
      </c>
      <c r="T10" s="283">
        <v>63607.31</v>
      </c>
      <c r="U10" s="284">
        <v>63719.86</v>
      </c>
      <c r="V10" s="283">
        <v>1367608.27</v>
      </c>
      <c r="W10" s="284">
        <v>1370028.71</v>
      </c>
      <c r="X10" s="283">
        <v>1524957.65</v>
      </c>
      <c r="Y10" s="284">
        <v>1527656.8</v>
      </c>
      <c r="Z10" s="283">
        <v>301308.09999999998</v>
      </c>
      <c r="AA10" s="284">
        <v>301841.24</v>
      </c>
      <c r="AB10" s="283">
        <v>1389369.4</v>
      </c>
      <c r="AC10" s="284">
        <v>1391828.38</v>
      </c>
      <c r="AD10" s="107"/>
      <c r="AE10" s="280">
        <f t="shared" si="0"/>
        <v>8369676.5600000005</v>
      </c>
      <c r="AF10" s="293">
        <f t="shared" si="1"/>
        <v>8384490.0999999996</v>
      </c>
    </row>
    <row r="11" spans="1:32">
      <c r="A11" s="289">
        <v>43616</v>
      </c>
      <c r="B11" s="283">
        <v>944367.37</v>
      </c>
      <c r="C11" s="284">
        <v>950391.52</v>
      </c>
      <c r="D11" s="283">
        <v>40273.769999999997</v>
      </c>
      <c r="E11" s="284">
        <v>40530.839999999997</v>
      </c>
      <c r="F11" s="283">
        <v>196242.14</v>
      </c>
      <c r="G11" s="284">
        <v>197493.98</v>
      </c>
      <c r="H11" s="283">
        <v>525314.85</v>
      </c>
      <c r="I11" s="284">
        <v>528665.86</v>
      </c>
      <c r="J11" s="283">
        <v>207383.15</v>
      </c>
      <c r="K11" s="284">
        <v>208706.01</v>
      </c>
      <c r="L11" s="283">
        <v>98549.18</v>
      </c>
      <c r="M11" s="284">
        <v>99177.919999999998</v>
      </c>
      <c r="N11" s="283">
        <v>1234876.73</v>
      </c>
      <c r="O11" s="284">
        <v>1242753.92</v>
      </c>
      <c r="P11" s="283">
        <v>556164.30000000005</v>
      </c>
      <c r="Q11" s="284">
        <v>559711.9</v>
      </c>
      <c r="R11" s="283">
        <v>8564.4500000000007</v>
      </c>
      <c r="S11" s="284">
        <v>8619.49</v>
      </c>
      <c r="T11" s="283">
        <v>65126.06</v>
      </c>
      <c r="U11" s="284">
        <v>65541.679999999993</v>
      </c>
      <c r="V11" s="283">
        <v>1400269.38</v>
      </c>
      <c r="W11" s="284">
        <v>1409201.41</v>
      </c>
      <c r="X11" s="283">
        <v>1561378.26</v>
      </c>
      <c r="Y11" s="284">
        <v>1571338.26</v>
      </c>
      <c r="Z11" s="283">
        <v>308504.64</v>
      </c>
      <c r="AA11" s="284">
        <v>310472.49</v>
      </c>
      <c r="AB11" s="283">
        <v>1422549.84</v>
      </c>
      <c r="AC11" s="284">
        <v>1431624.17</v>
      </c>
      <c r="AD11" s="107"/>
      <c r="AE11" s="280">
        <f t="shared" si="0"/>
        <v>8569564.1199999992</v>
      </c>
      <c r="AF11" s="293">
        <f t="shared" si="1"/>
        <v>8624229.4499999993</v>
      </c>
    </row>
    <row r="12" spans="1:32">
      <c r="A12" s="289">
        <v>43646</v>
      </c>
      <c r="B12" s="283">
        <v>942467.23</v>
      </c>
      <c r="C12" s="284">
        <v>945909.3</v>
      </c>
      <c r="D12" s="283">
        <v>40193.57</v>
      </c>
      <c r="E12" s="284">
        <v>40340.269999999997</v>
      </c>
      <c r="F12" s="283">
        <v>195847.62</v>
      </c>
      <c r="G12" s="284">
        <v>196562.89</v>
      </c>
      <c r="H12" s="283">
        <v>524257.34</v>
      </c>
      <c r="I12" s="284">
        <v>526171.92000000004</v>
      </c>
      <c r="J12" s="283">
        <v>206966.02</v>
      </c>
      <c r="K12" s="284">
        <v>207721.81</v>
      </c>
      <c r="L12" s="283">
        <v>98350.57</v>
      </c>
      <c r="M12" s="284">
        <v>98709.92</v>
      </c>
      <c r="N12" s="283">
        <v>1232392.03</v>
      </c>
      <c r="O12" s="284">
        <v>1236893.1100000001</v>
      </c>
      <c r="P12" s="283">
        <v>555046.54</v>
      </c>
      <c r="Q12" s="284">
        <v>557073.5</v>
      </c>
      <c r="R12" s="283">
        <v>8546.6200000000008</v>
      </c>
      <c r="S12" s="284">
        <v>8578.07</v>
      </c>
      <c r="T12" s="283">
        <v>64995.61</v>
      </c>
      <c r="U12" s="284">
        <v>65232.76</v>
      </c>
      <c r="V12" s="283">
        <v>1397451.77</v>
      </c>
      <c r="W12" s="284">
        <v>1402555.52</v>
      </c>
      <c r="X12" s="283">
        <v>1558236.47</v>
      </c>
      <c r="Y12" s="284">
        <v>1563927.28</v>
      </c>
      <c r="Z12" s="283">
        <v>307882.76</v>
      </c>
      <c r="AA12" s="284">
        <v>309007.24</v>
      </c>
      <c r="AB12" s="283">
        <v>1419688.32</v>
      </c>
      <c r="AC12" s="284">
        <v>1424873.19</v>
      </c>
      <c r="AD12" s="107"/>
      <c r="AE12" s="280">
        <f t="shared" si="0"/>
        <v>8552322.4699999988</v>
      </c>
      <c r="AF12" s="293">
        <f t="shared" si="1"/>
        <v>8583556.7799999993</v>
      </c>
    </row>
    <row r="13" spans="1:32">
      <c r="A13" s="289">
        <v>43677</v>
      </c>
      <c r="B13" s="283">
        <v>939367.18</v>
      </c>
      <c r="C13" s="284">
        <v>942460.2</v>
      </c>
      <c r="D13" s="283">
        <v>40060.800000000003</v>
      </c>
      <c r="E13" s="284">
        <v>40192.86</v>
      </c>
      <c r="F13" s="283">
        <v>195202.57</v>
      </c>
      <c r="G13" s="284">
        <v>195845.4</v>
      </c>
      <c r="H13" s="283">
        <v>522533.04</v>
      </c>
      <c r="I13" s="284">
        <v>524253.62</v>
      </c>
      <c r="J13" s="283">
        <v>206284.91</v>
      </c>
      <c r="K13" s="284">
        <v>206964.15</v>
      </c>
      <c r="L13" s="283">
        <v>98027.49</v>
      </c>
      <c r="M13" s="284">
        <v>98350.21</v>
      </c>
      <c r="N13" s="283">
        <v>1228338.48</v>
      </c>
      <c r="O13" s="284">
        <v>1232383.05</v>
      </c>
      <c r="P13" s="283">
        <v>553220.42000000004</v>
      </c>
      <c r="Q13" s="284">
        <v>555042.07999999996</v>
      </c>
      <c r="R13" s="283">
        <v>8517.7000000000007</v>
      </c>
      <c r="S13" s="284">
        <v>8546.01</v>
      </c>
      <c r="T13" s="283">
        <v>64781.05</v>
      </c>
      <c r="U13" s="284">
        <v>64994.48</v>
      </c>
      <c r="V13" s="283">
        <v>1392855.96</v>
      </c>
      <c r="W13" s="284">
        <v>1397442.12</v>
      </c>
      <c r="X13" s="283">
        <v>1553110.49</v>
      </c>
      <c r="Y13" s="284">
        <v>1558224.43</v>
      </c>
      <c r="Z13" s="283">
        <v>306871.01</v>
      </c>
      <c r="AA13" s="284">
        <v>307881.36</v>
      </c>
      <c r="AB13" s="283">
        <v>1415018.26</v>
      </c>
      <c r="AC13" s="284">
        <v>1419677.55</v>
      </c>
      <c r="AD13" s="107"/>
      <c r="AE13" s="280">
        <f t="shared" si="0"/>
        <v>8524189.3599999994</v>
      </c>
      <c r="AF13" s="293">
        <f t="shared" si="1"/>
        <v>8552257.5199999996</v>
      </c>
    </row>
    <row r="14" spans="1:32">
      <c r="A14" s="289">
        <v>43708</v>
      </c>
      <c r="B14" s="283">
        <v>952355.82</v>
      </c>
      <c r="C14" s="284">
        <v>953172.41</v>
      </c>
      <c r="D14" s="283">
        <v>40614.03</v>
      </c>
      <c r="E14" s="284">
        <v>40649.26</v>
      </c>
      <c r="F14" s="283">
        <v>197901.69</v>
      </c>
      <c r="G14" s="284">
        <v>198071.35</v>
      </c>
      <c r="H14" s="283">
        <v>529757.75</v>
      </c>
      <c r="I14" s="284">
        <v>530211.79</v>
      </c>
      <c r="J14" s="283">
        <v>209137.31</v>
      </c>
      <c r="K14" s="284">
        <v>209316.71</v>
      </c>
      <c r="L14" s="283">
        <v>99382.22</v>
      </c>
      <c r="M14" s="284">
        <v>99467.66</v>
      </c>
      <c r="N14" s="283">
        <v>1245321.3899999999</v>
      </c>
      <c r="O14" s="284">
        <v>1246388.83</v>
      </c>
      <c r="P14" s="283">
        <v>560869.96</v>
      </c>
      <c r="Q14" s="284">
        <v>561350.64</v>
      </c>
      <c r="R14" s="283">
        <v>8636.35</v>
      </c>
      <c r="S14" s="284">
        <v>8644.06</v>
      </c>
      <c r="T14" s="283">
        <v>65677.2</v>
      </c>
      <c r="U14" s="284">
        <v>65733.62</v>
      </c>
      <c r="V14" s="283">
        <v>1412113.51</v>
      </c>
      <c r="W14" s="284">
        <v>1413323.95</v>
      </c>
      <c r="X14" s="283">
        <v>1574583.42</v>
      </c>
      <c r="Y14" s="284">
        <v>1575933.26</v>
      </c>
      <c r="Z14" s="283">
        <v>311113.23</v>
      </c>
      <c r="AA14" s="284">
        <v>311379.98</v>
      </c>
      <c r="AB14" s="283">
        <v>1434582.29</v>
      </c>
      <c r="AC14" s="284">
        <v>1435812.03</v>
      </c>
      <c r="AD14" s="107"/>
      <c r="AE14" s="280">
        <f t="shared" si="0"/>
        <v>8642046.1700000018</v>
      </c>
      <c r="AF14" s="293">
        <f t="shared" si="1"/>
        <v>8649455.5499999989</v>
      </c>
    </row>
    <row r="15" spans="1:32">
      <c r="A15" s="289">
        <v>43738</v>
      </c>
      <c r="B15" s="283">
        <v>939779.25</v>
      </c>
      <c r="C15" s="284">
        <v>940621.07</v>
      </c>
      <c r="D15" s="283">
        <v>40078.800000000003</v>
      </c>
      <c r="E15" s="284">
        <v>40114.79</v>
      </c>
      <c r="F15" s="283">
        <v>195288.52</v>
      </c>
      <c r="G15" s="284">
        <v>195463.51</v>
      </c>
      <c r="H15" s="283">
        <v>522762.33</v>
      </c>
      <c r="I15" s="284">
        <v>523230.54</v>
      </c>
      <c r="J15" s="283">
        <v>206375.24</v>
      </c>
      <c r="K15" s="284">
        <v>206560.04</v>
      </c>
      <c r="L15" s="283">
        <v>98069.63</v>
      </c>
      <c r="M15" s="284">
        <v>98157.6</v>
      </c>
      <c r="N15" s="283">
        <v>1228876.8</v>
      </c>
      <c r="O15" s="284">
        <v>1229977.54</v>
      </c>
      <c r="P15" s="283">
        <v>553463.31000000006</v>
      </c>
      <c r="Q15" s="284">
        <v>553959.05000000005</v>
      </c>
      <c r="R15" s="283">
        <v>8522.67</v>
      </c>
      <c r="S15" s="284">
        <v>8530.57</v>
      </c>
      <c r="T15" s="283">
        <v>64810.3</v>
      </c>
      <c r="U15" s="284">
        <v>64868.35</v>
      </c>
      <c r="V15" s="283">
        <v>1393466.19</v>
      </c>
      <c r="W15" s="284">
        <v>1394714.28</v>
      </c>
      <c r="X15" s="283">
        <v>1553791.08</v>
      </c>
      <c r="Y15" s="284">
        <v>1555182.93</v>
      </c>
      <c r="Z15" s="283">
        <v>307005.09999999998</v>
      </c>
      <c r="AA15" s="284">
        <v>307279.95</v>
      </c>
      <c r="AB15" s="283">
        <v>1415639.35</v>
      </c>
      <c r="AC15" s="284">
        <v>1416907.24</v>
      </c>
      <c r="AD15" s="107"/>
      <c r="AE15" s="280">
        <f t="shared" si="0"/>
        <v>8527928.5700000003</v>
      </c>
      <c r="AF15" s="293">
        <f t="shared" si="1"/>
        <v>8535567.4600000009</v>
      </c>
    </row>
    <row r="16" spans="1:32">
      <c r="A16" s="289">
        <v>43769</v>
      </c>
      <c r="B16" s="283">
        <v>952090.34</v>
      </c>
      <c r="C16" s="284">
        <v>950184.9</v>
      </c>
      <c r="D16" s="283">
        <v>40601.85</v>
      </c>
      <c r="E16" s="284">
        <v>40520.57</v>
      </c>
      <c r="F16" s="283">
        <v>197846.64</v>
      </c>
      <c r="G16" s="284">
        <v>197450.76</v>
      </c>
      <c r="H16" s="283">
        <v>529609.31999999995</v>
      </c>
      <c r="I16" s="284">
        <v>528549.37</v>
      </c>
      <c r="J16" s="283">
        <v>209078.36</v>
      </c>
      <c r="K16" s="284">
        <v>208659.86</v>
      </c>
      <c r="L16" s="283">
        <v>99353.26</v>
      </c>
      <c r="M16" s="284">
        <v>99154.44</v>
      </c>
      <c r="N16" s="283">
        <v>1244973.69</v>
      </c>
      <c r="O16" s="284">
        <v>1242482.1599999999</v>
      </c>
      <c r="P16" s="283">
        <v>560712.43999999994</v>
      </c>
      <c r="Q16" s="284">
        <v>559590.29</v>
      </c>
      <c r="R16" s="283">
        <v>8631.1200000000008</v>
      </c>
      <c r="S16" s="284">
        <v>8614.1200000000008</v>
      </c>
      <c r="T16" s="283">
        <v>65657.83</v>
      </c>
      <c r="U16" s="284">
        <v>65526.46</v>
      </c>
      <c r="V16" s="283">
        <v>1411720.07</v>
      </c>
      <c r="W16" s="284">
        <v>1408894.91</v>
      </c>
      <c r="X16" s="283">
        <v>1574145.42</v>
      </c>
      <c r="Y16" s="284">
        <v>1570994.99</v>
      </c>
      <c r="Z16" s="283">
        <v>311026.93</v>
      </c>
      <c r="AA16" s="284">
        <v>310404.43</v>
      </c>
      <c r="AB16" s="283">
        <v>1434182.55</v>
      </c>
      <c r="AC16" s="284">
        <v>1431312.33</v>
      </c>
      <c r="AD16" s="107"/>
      <c r="AE16" s="280">
        <f t="shared" si="0"/>
        <v>8639629.8200000003</v>
      </c>
      <c r="AF16" s="293">
        <f t="shared" si="1"/>
        <v>8622339.5899999999</v>
      </c>
    </row>
    <row r="17" spans="1:32">
      <c r="A17" s="289">
        <v>43799</v>
      </c>
      <c r="B17" s="283">
        <v>940686.37</v>
      </c>
      <c r="C17" s="284">
        <v>947637.25</v>
      </c>
      <c r="D17" s="283">
        <v>40116.53</v>
      </c>
      <c r="E17" s="284">
        <v>40413.24</v>
      </c>
      <c r="F17" s="283">
        <v>195476.95</v>
      </c>
      <c r="G17" s="284">
        <v>196921.4</v>
      </c>
      <c r="H17" s="283">
        <v>523266.33</v>
      </c>
      <c r="I17" s="284">
        <v>527132.93999999994</v>
      </c>
      <c r="J17" s="283">
        <v>206574.2</v>
      </c>
      <c r="K17" s="284">
        <v>208100.61</v>
      </c>
      <c r="L17" s="283">
        <v>98163.7</v>
      </c>
      <c r="M17" s="284">
        <v>98889.03</v>
      </c>
      <c r="N17" s="283">
        <v>1230062.78</v>
      </c>
      <c r="O17" s="284">
        <v>1239152.1399999999</v>
      </c>
      <c r="P17" s="283">
        <v>553996.68999999994</v>
      </c>
      <c r="Q17" s="284">
        <v>558090.27</v>
      </c>
      <c r="R17" s="283">
        <v>8530.23</v>
      </c>
      <c r="S17" s="284">
        <v>8593.2900000000009</v>
      </c>
      <c r="T17" s="283">
        <v>64872.09</v>
      </c>
      <c r="U17" s="284">
        <v>65351.47</v>
      </c>
      <c r="V17" s="283">
        <v>1394811.31</v>
      </c>
      <c r="W17" s="284">
        <v>1405117.92</v>
      </c>
      <c r="X17" s="283">
        <v>1555291.4</v>
      </c>
      <c r="Y17" s="284">
        <v>1566783.76</v>
      </c>
      <c r="Z17" s="283">
        <v>307300.28000000003</v>
      </c>
      <c r="AA17" s="284">
        <v>309571.09000000003</v>
      </c>
      <c r="AB17" s="283">
        <v>1417004.14</v>
      </c>
      <c r="AC17" s="284">
        <v>1427474.74</v>
      </c>
      <c r="AD17" s="107"/>
      <c r="AE17" s="280">
        <f t="shared" si="0"/>
        <v>8536153</v>
      </c>
      <c r="AF17" s="293">
        <f t="shared" si="1"/>
        <v>8599229.1500000004</v>
      </c>
    </row>
    <row r="18" spans="1:32">
      <c r="A18" s="289">
        <v>43830</v>
      </c>
      <c r="B18" s="283">
        <v>921188.84</v>
      </c>
      <c r="C18" s="284">
        <v>923349.16</v>
      </c>
      <c r="D18" s="283">
        <v>39285.03</v>
      </c>
      <c r="E18" s="284">
        <v>39377.26</v>
      </c>
      <c r="F18" s="283">
        <v>191425.17</v>
      </c>
      <c r="G18" s="284">
        <v>191874.14</v>
      </c>
      <c r="H18" s="283">
        <v>512421.04</v>
      </c>
      <c r="I18" s="284">
        <v>513622.72</v>
      </c>
      <c r="J18" s="283">
        <v>202292.69</v>
      </c>
      <c r="K18" s="284">
        <v>202767.16</v>
      </c>
      <c r="L18" s="283">
        <v>96129.279999999999</v>
      </c>
      <c r="M18" s="284">
        <v>96354.81</v>
      </c>
      <c r="N18" s="283">
        <v>1204568.8899999999</v>
      </c>
      <c r="O18" s="284">
        <v>1207393.82</v>
      </c>
      <c r="P18" s="283">
        <v>542515.04</v>
      </c>
      <c r="Q18" s="284">
        <v>543787.21</v>
      </c>
      <c r="R18" s="283">
        <v>8352.85</v>
      </c>
      <c r="S18" s="284">
        <v>8372.7000000000007</v>
      </c>
      <c r="T18" s="283">
        <v>63528.21</v>
      </c>
      <c r="U18" s="284">
        <v>63677.31</v>
      </c>
      <c r="V18" s="283">
        <v>1365902.77</v>
      </c>
      <c r="W18" s="284">
        <v>1369105.84</v>
      </c>
      <c r="X18" s="283">
        <v>1523056.52</v>
      </c>
      <c r="Y18" s="284">
        <v>1526628.22</v>
      </c>
      <c r="Z18" s="283">
        <v>300931.95</v>
      </c>
      <c r="AA18" s="284">
        <v>301637.62</v>
      </c>
      <c r="AB18" s="283">
        <v>1387636.72</v>
      </c>
      <c r="AC18" s="284">
        <v>1390891</v>
      </c>
      <c r="AD18" s="107"/>
      <c r="AE18" s="280">
        <f t="shared" si="0"/>
        <v>8359235</v>
      </c>
      <c r="AF18" s="293">
        <f t="shared" si="1"/>
        <v>8378838.9700000007</v>
      </c>
    </row>
    <row r="19" spans="1:32">
      <c r="A19" s="289">
        <v>43861</v>
      </c>
      <c r="B19" s="283">
        <v>1140186.6200000001</v>
      </c>
      <c r="C19" s="284">
        <v>1144425.3</v>
      </c>
      <c r="D19" s="283">
        <v>48624.81</v>
      </c>
      <c r="E19" s="284">
        <v>48805.59</v>
      </c>
      <c r="F19" s="283">
        <v>236933.47</v>
      </c>
      <c r="G19" s="284">
        <v>237814.33</v>
      </c>
      <c r="H19" s="283">
        <v>634242.06000000006</v>
      </c>
      <c r="I19" s="284">
        <v>636599.65</v>
      </c>
      <c r="J19" s="283">
        <v>250383.69</v>
      </c>
      <c r="K19" s="284">
        <v>251314.62</v>
      </c>
      <c r="L19" s="283">
        <v>118983.55</v>
      </c>
      <c r="M19" s="284">
        <v>119425.65</v>
      </c>
      <c r="N19" s="283">
        <v>1490933.89</v>
      </c>
      <c r="O19" s="284">
        <v>1496476.75</v>
      </c>
      <c r="P19" s="283">
        <v>671488.88</v>
      </c>
      <c r="Q19" s="284">
        <v>673984.92</v>
      </c>
      <c r="R19" s="283">
        <v>10338.19</v>
      </c>
      <c r="S19" s="284">
        <v>10376.57</v>
      </c>
      <c r="T19" s="283">
        <v>78630.429999999993</v>
      </c>
      <c r="U19" s="284">
        <v>78922.429999999993</v>
      </c>
      <c r="V19" s="283">
        <v>1690623.06</v>
      </c>
      <c r="W19" s="284">
        <v>1696908.24</v>
      </c>
      <c r="X19" s="283">
        <v>1885136.94</v>
      </c>
      <c r="Y19" s="284">
        <v>1892145.06</v>
      </c>
      <c r="Z19" s="283">
        <v>372474.47</v>
      </c>
      <c r="AA19" s="284">
        <v>373858.77</v>
      </c>
      <c r="AB19" s="283">
        <v>1717522.89</v>
      </c>
      <c r="AC19" s="284">
        <v>1723908.09</v>
      </c>
      <c r="AD19" s="107"/>
      <c r="AE19" s="280">
        <f t="shared" si="0"/>
        <v>10346502.950000001</v>
      </c>
      <c r="AF19" s="293">
        <f t="shared" si="1"/>
        <v>10384965.970000001</v>
      </c>
    </row>
    <row r="20" spans="1:32">
      <c r="A20" s="289">
        <v>43890</v>
      </c>
      <c r="B20" s="283">
        <v>866651.68</v>
      </c>
      <c r="C20" s="284">
        <v>866936.8</v>
      </c>
      <c r="D20" s="283">
        <v>36958.85</v>
      </c>
      <c r="E20" s="284">
        <v>36971.42</v>
      </c>
      <c r="F20" s="283">
        <v>180092.07</v>
      </c>
      <c r="G20" s="284">
        <v>180151.99</v>
      </c>
      <c r="H20" s="283">
        <v>482084.92</v>
      </c>
      <c r="I20" s="284">
        <v>482243.43</v>
      </c>
      <c r="J20" s="283">
        <v>190316.78</v>
      </c>
      <c r="K20" s="284">
        <v>190378.66</v>
      </c>
      <c r="L20" s="283">
        <v>90435.98</v>
      </c>
      <c r="M20" s="284">
        <v>90467.05</v>
      </c>
      <c r="N20" s="283">
        <v>1133252.0900000001</v>
      </c>
      <c r="O20" s="284">
        <v>1133625.33</v>
      </c>
      <c r="P20" s="283">
        <v>510395.68</v>
      </c>
      <c r="Q20" s="284">
        <v>510564.11</v>
      </c>
      <c r="R20" s="283">
        <v>7856.33</v>
      </c>
      <c r="S20" s="284">
        <v>7859.63</v>
      </c>
      <c r="T20" s="283">
        <v>59766.400000000001</v>
      </c>
      <c r="U20" s="284">
        <v>59786.43</v>
      </c>
      <c r="V20" s="283">
        <v>1285034.6599999999</v>
      </c>
      <c r="W20" s="284">
        <v>1285458.1399999999</v>
      </c>
      <c r="X20" s="283">
        <v>1432883.67</v>
      </c>
      <c r="Y20" s="284">
        <v>1433357.09</v>
      </c>
      <c r="Z20" s="283">
        <v>283114.71000000002</v>
      </c>
      <c r="AA20" s="284">
        <v>283208.65999999997</v>
      </c>
      <c r="AB20" s="283">
        <v>1305482.22</v>
      </c>
      <c r="AC20" s="284">
        <v>1305912.24</v>
      </c>
      <c r="AD20" s="107"/>
      <c r="AE20" s="280">
        <f t="shared" si="0"/>
        <v>7864326.04</v>
      </c>
      <c r="AF20" s="293">
        <f t="shared" si="1"/>
        <v>7866920.9799999995</v>
      </c>
    </row>
    <row r="21" spans="1:32">
      <c r="A21" s="289">
        <v>43921</v>
      </c>
      <c r="B21" s="283">
        <v>822151.41</v>
      </c>
      <c r="C21" s="284">
        <v>824250.59</v>
      </c>
      <c r="D21" s="283">
        <v>35060.1</v>
      </c>
      <c r="E21" s="284">
        <v>35149.75</v>
      </c>
      <c r="F21" s="283">
        <v>170845.27</v>
      </c>
      <c r="G21" s="284">
        <v>171281.65</v>
      </c>
      <c r="H21" s="283">
        <v>457331</v>
      </c>
      <c r="I21" s="284">
        <v>458498.53</v>
      </c>
      <c r="J21" s="283">
        <v>180543.61</v>
      </c>
      <c r="K21" s="284">
        <v>181004.52</v>
      </c>
      <c r="L21" s="283">
        <v>85794.23</v>
      </c>
      <c r="M21" s="284">
        <v>86013.29</v>
      </c>
      <c r="N21" s="283">
        <v>1075063.33</v>
      </c>
      <c r="O21" s="284">
        <v>1077808.2</v>
      </c>
      <c r="P21" s="283">
        <v>484188.23</v>
      </c>
      <c r="Q21" s="284">
        <v>485424.46</v>
      </c>
      <c r="R21" s="283">
        <v>7453.46</v>
      </c>
      <c r="S21" s="284">
        <v>7472.76</v>
      </c>
      <c r="T21" s="283">
        <v>56697.2</v>
      </c>
      <c r="U21" s="284">
        <v>56842.09</v>
      </c>
      <c r="V21" s="283">
        <v>1219052.75</v>
      </c>
      <c r="W21" s="284">
        <v>1222165.1299999999</v>
      </c>
      <c r="X21" s="283">
        <v>1359310.81</v>
      </c>
      <c r="Y21" s="284">
        <v>1362781.47</v>
      </c>
      <c r="Z21" s="283">
        <v>268578.21999999997</v>
      </c>
      <c r="AA21" s="284">
        <v>269263.92</v>
      </c>
      <c r="AB21" s="283">
        <v>1238449.6599999999</v>
      </c>
      <c r="AC21" s="284">
        <v>1241611.48</v>
      </c>
      <c r="AD21" s="107"/>
      <c r="AE21" s="280">
        <f t="shared" si="0"/>
        <v>7460519.2800000003</v>
      </c>
      <c r="AF21" s="293">
        <f t="shared" si="1"/>
        <v>7479567.8399999999</v>
      </c>
    </row>
    <row r="22" spans="1:32">
      <c r="A22" s="289">
        <v>43951</v>
      </c>
      <c r="B22" s="283">
        <v>817880.01</v>
      </c>
      <c r="C22" s="284">
        <v>822651.73</v>
      </c>
      <c r="D22" s="283">
        <v>34879.14</v>
      </c>
      <c r="E22" s="284">
        <v>35082.61</v>
      </c>
      <c r="F22" s="283">
        <v>169957.5</v>
      </c>
      <c r="G22" s="284">
        <v>170949.08</v>
      </c>
      <c r="H22" s="283">
        <v>454954.96</v>
      </c>
      <c r="I22" s="284">
        <v>457609.3</v>
      </c>
      <c r="J22" s="283">
        <v>179606.07</v>
      </c>
      <c r="K22" s="284">
        <v>180653.95</v>
      </c>
      <c r="L22" s="283">
        <v>85348.79</v>
      </c>
      <c r="M22" s="284">
        <v>85846.87</v>
      </c>
      <c r="N22" s="283">
        <v>1069478.79</v>
      </c>
      <c r="O22" s="284">
        <v>1075718.27</v>
      </c>
      <c r="P22" s="283">
        <v>481673.5</v>
      </c>
      <c r="Q22" s="284">
        <v>484483.66</v>
      </c>
      <c r="R22" s="283">
        <v>7415.1</v>
      </c>
      <c r="S22" s="284">
        <v>7458.53</v>
      </c>
      <c r="T22" s="283">
        <v>56402.48</v>
      </c>
      <c r="U22" s="284">
        <v>56731.53</v>
      </c>
      <c r="V22" s="283">
        <v>1212719.6499999999</v>
      </c>
      <c r="W22" s="284">
        <v>1219794.8400000001</v>
      </c>
      <c r="X22" s="283">
        <v>1352249.11</v>
      </c>
      <c r="Y22" s="284">
        <v>1360138.3</v>
      </c>
      <c r="Z22" s="283">
        <v>267182.78000000003</v>
      </c>
      <c r="AA22" s="284">
        <v>268741.59999999998</v>
      </c>
      <c r="AB22" s="283">
        <v>1232015.95</v>
      </c>
      <c r="AC22" s="284">
        <v>1239203.6499999999</v>
      </c>
      <c r="AD22" s="107"/>
      <c r="AE22" s="280">
        <f t="shared" si="0"/>
        <v>7421763.830000001</v>
      </c>
      <c r="AF22" s="293">
        <f t="shared" si="1"/>
        <v>7465063.9199999999</v>
      </c>
    </row>
    <row r="23" spans="1:32">
      <c r="A23" s="289">
        <v>43982</v>
      </c>
      <c r="B23" s="285">
        <v>755615.49</v>
      </c>
      <c r="C23" s="286">
        <v>758799.69</v>
      </c>
      <c r="D23" s="285">
        <v>32224.66</v>
      </c>
      <c r="E23" s="286">
        <v>32360.66</v>
      </c>
      <c r="F23" s="285">
        <v>157019.01999999999</v>
      </c>
      <c r="G23" s="286">
        <v>157680.74</v>
      </c>
      <c r="H23" s="285">
        <v>420320.28</v>
      </c>
      <c r="I23" s="286">
        <v>422091.46</v>
      </c>
      <c r="J23" s="285">
        <v>165933.14000000001</v>
      </c>
      <c r="K23" s="286">
        <v>166632.51</v>
      </c>
      <c r="L23" s="285">
        <v>78851.06</v>
      </c>
      <c r="M23" s="286">
        <v>79183.38</v>
      </c>
      <c r="N23" s="285">
        <v>988059.82</v>
      </c>
      <c r="O23" s="286">
        <v>992223.68</v>
      </c>
      <c r="P23" s="285">
        <v>445003.32</v>
      </c>
      <c r="Q23" s="286">
        <v>446878.77</v>
      </c>
      <c r="R23" s="285">
        <v>6851.31</v>
      </c>
      <c r="S23" s="286">
        <v>6880.39</v>
      </c>
      <c r="T23" s="285">
        <v>52109.45</v>
      </c>
      <c r="U23" s="286">
        <v>52329.24</v>
      </c>
      <c r="V23" s="285">
        <v>1120396.08</v>
      </c>
      <c r="W23" s="286">
        <v>1125117.53</v>
      </c>
      <c r="X23" s="285">
        <v>1249303.4099999999</v>
      </c>
      <c r="Y23" s="286">
        <v>1254568.04</v>
      </c>
      <c r="Z23" s="285">
        <v>246843.46</v>
      </c>
      <c r="AA23" s="286">
        <v>247883.66</v>
      </c>
      <c r="AB23" s="285">
        <v>1138222.82</v>
      </c>
      <c r="AC23" s="286">
        <v>1143019.31</v>
      </c>
      <c r="AE23" s="280">
        <f t="shared" si="0"/>
        <v>6856753.3200000012</v>
      </c>
      <c r="AF23" s="293">
        <f t="shared" si="1"/>
        <v>6885649.0600000005</v>
      </c>
    </row>
    <row r="24" spans="1:32">
      <c r="A24" s="289">
        <v>44012</v>
      </c>
      <c r="B24" s="287">
        <v>831123.25</v>
      </c>
      <c r="C24" s="288">
        <v>834519.16</v>
      </c>
      <c r="D24" s="287">
        <v>35443.519999999997</v>
      </c>
      <c r="E24" s="288">
        <v>35588.550000000003</v>
      </c>
      <c r="F24" s="285">
        <v>172710.05</v>
      </c>
      <c r="G24" s="286">
        <v>173415.76</v>
      </c>
      <c r="H24" s="285">
        <v>462320.71</v>
      </c>
      <c r="I24" s="286">
        <v>464209.67</v>
      </c>
      <c r="J24" s="285">
        <v>182513.43</v>
      </c>
      <c r="K24" s="286">
        <v>183259.29</v>
      </c>
      <c r="L24" s="285">
        <v>86730.559999999998</v>
      </c>
      <c r="M24" s="286">
        <v>87084.94</v>
      </c>
      <c r="N24" s="285">
        <v>1086795.1200000001</v>
      </c>
      <c r="O24" s="286">
        <v>1091235.6299999999</v>
      </c>
      <c r="P24" s="285">
        <v>489473.05</v>
      </c>
      <c r="Q24" s="286">
        <v>491473</v>
      </c>
      <c r="R24" s="285">
        <v>7536.58</v>
      </c>
      <c r="S24" s="286">
        <v>7567.55</v>
      </c>
      <c r="T24" s="285">
        <v>57316.18</v>
      </c>
      <c r="U24" s="286">
        <v>57550.46</v>
      </c>
      <c r="V24" s="285">
        <v>1232355.4099999999</v>
      </c>
      <c r="W24" s="286">
        <v>1237390.67</v>
      </c>
      <c r="X24" s="285">
        <v>1374144.69</v>
      </c>
      <c r="Y24" s="286">
        <v>1379759.26</v>
      </c>
      <c r="Z24" s="285">
        <v>271509.58</v>
      </c>
      <c r="AA24" s="286">
        <v>272618.93</v>
      </c>
      <c r="AB24" s="285">
        <v>1251963.95</v>
      </c>
      <c r="AC24" s="286">
        <v>1257079.31</v>
      </c>
      <c r="AE24" s="280">
        <f t="shared" si="0"/>
        <v>7541936.080000001</v>
      </c>
      <c r="AF24" s="293">
        <f t="shared" si="1"/>
        <v>7572752.1799999997</v>
      </c>
    </row>
    <row r="25" spans="1:32" ht="15.75" thickBot="1">
      <c r="A25" s="289">
        <v>44043</v>
      </c>
      <c r="B25" s="285">
        <v>938855.69</v>
      </c>
      <c r="C25" s="286">
        <v>944571.95</v>
      </c>
      <c r="D25" s="287">
        <v>40037.910000000003</v>
      </c>
      <c r="E25" s="288">
        <v>40281.86</v>
      </c>
      <c r="F25" s="285">
        <v>195096.88</v>
      </c>
      <c r="G25" s="286">
        <v>196284.86</v>
      </c>
      <c r="H25" s="285">
        <v>522248.85</v>
      </c>
      <c r="I25" s="286">
        <v>525428.55000000005</v>
      </c>
      <c r="J25" s="285">
        <v>206171.82</v>
      </c>
      <c r="K25" s="286">
        <v>207427.23</v>
      </c>
      <c r="L25" s="285">
        <v>97972.39</v>
      </c>
      <c r="M25" s="286">
        <v>98568.8</v>
      </c>
      <c r="N25" s="285">
        <v>1227669.6100000001</v>
      </c>
      <c r="O25" s="286">
        <v>1235144.3600000001</v>
      </c>
      <c r="P25" s="285">
        <v>552918.93000000005</v>
      </c>
      <c r="Q25" s="286">
        <v>556285.43000000005</v>
      </c>
      <c r="R25" s="285">
        <v>8512.85</v>
      </c>
      <c r="S25" s="286">
        <v>8564.76</v>
      </c>
      <c r="T25" s="285">
        <v>64746.07</v>
      </c>
      <c r="U25" s="286">
        <v>65140.63</v>
      </c>
      <c r="V25" s="285">
        <v>1392096.64</v>
      </c>
      <c r="W25" s="286">
        <v>1400572.19</v>
      </c>
      <c r="X25" s="285">
        <v>1552265.76</v>
      </c>
      <c r="Y25" s="286">
        <v>1561716.66</v>
      </c>
      <c r="Z25" s="285">
        <v>306703.44</v>
      </c>
      <c r="AA25" s="286">
        <v>308570.7</v>
      </c>
      <c r="AB25" s="287">
        <v>1414248.07</v>
      </c>
      <c r="AC25" s="288">
        <v>1422858.59</v>
      </c>
      <c r="AD25" s="233"/>
      <c r="AE25" s="280">
        <f t="shared" si="0"/>
        <v>8519544.9100000001</v>
      </c>
      <c r="AF25" s="293">
        <f t="shared" si="1"/>
        <v>8571416.5700000003</v>
      </c>
    </row>
    <row r="26" spans="1:32" s="237" customFormat="1">
      <c r="A26" s="289">
        <v>44074</v>
      </c>
      <c r="B26" s="267">
        <v>935129.28</v>
      </c>
      <c r="C26" s="268">
        <v>947233.22</v>
      </c>
      <c r="D26" s="261">
        <v>39880</v>
      </c>
      <c r="E26" s="262">
        <v>40396.379999999997</v>
      </c>
      <c r="F26" s="267">
        <v>194323.04</v>
      </c>
      <c r="G26" s="268">
        <v>196838.08</v>
      </c>
      <c r="H26" s="267">
        <v>520175.14</v>
      </c>
      <c r="I26" s="268">
        <v>526908.02</v>
      </c>
      <c r="J26" s="267">
        <v>205354.31</v>
      </c>
      <c r="K26" s="268">
        <v>208012.34</v>
      </c>
      <c r="L26" s="261">
        <v>97584.12</v>
      </c>
      <c r="M26" s="262">
        <v>98847.29</v>
      </c>
      <c r="N26" s="267">
        <v>1222795.69</v>
      </c>
      <c r="O26" s="268">
        <v>1238622.79</v>
      </c>
      <c r="P26" s="267">
        <v>550724.05000000005</v>
      </c>
      <c r="Q26" s="268">
        <v>557852.36</v>
      </c>
      <c r="R26" s="267">
        <v>8480.18</v>
      </c>
      <c r="S26" s="268">
        <v>8590.27</v>
      </c>
      <c r="T26" s="261">
        <v>64488.57</v>
      </c>
      <c r="U26" s="262">
        <v>65323.24</v>
      </c>
      <c r="V26" s="267">
        <v>1386570.84</v>
      </c>
      <c r="W26" s="268">
        <v>1404517.61</v>
      </c>
      <c r="X26" s="267">
        <v>1546103.12</v>
      </c>
      <c r="Y26" s="268">
        <v>1566114.87</v>
      </c>
      <c r="Z26" s="267">
        <v>305486.34999999998</v>
      </c>
      <c r="AA26" s="268">
        <v>309440.40000000002</v>
      </c>
      <c r="AB26" s="267">
        <v>1408633.26</v>
      </c>
      <c r="AC26" s="268">
        <v>1426865.67</v>
      </c>
      <c r="AE26" s="280">
        <f t="shared" si="0"/>
        <v>8485727.9499999993</v>
      </c>
      <c r="AF26" s="293">
        <f t="shared" si="1"/>
        <v>8595562.540000001</v>
      </c>
    </row>
    <row r="27" spans="1:32">
      <c r="A27" s="289">
        <v>44104</v>
      </c>
      <c r="B27" s="263">
        <v>931256.94</v>
      </c>
      <c r="C27" s="264">
        <v>932644.78</v>
      </c>
      <c r="D27" s="271">
        <v>39717.19</v>
      </c>
      <c r="E27" s="272">
        <v>39773.86</v>
      </c>
      <c r="F27" s="271">
        <v>193517.87</v>
      </c>
      <c r="G27" s="272">
        <v>193806.27</v>
      </c>
      <c r="H27" s="271">
        <v>518021.77</v>
      </c>
      <c r="I27" s="272">
        <v>518793.66</v>
      </c>
      <c r="J27" s="263">
        <v>204504.52</v>
      </c>
      <c r="K27" s="264">
        <v>204809.29</v>
      </c>
      <c r="L27" s="271">
        <v>97179.94</v>
      </c>
      <c r="M27" s="272">
        <v>97324.84</v>
      </c>
      <c r="N27" s="263">
        <v>1217733.51</v>
      </c>
      <c r="O27" s="264">
        <v>1219548.1599999999</v>
      </c>
      <c r="P27" s="271">
        <v>548445.43000000005</v>
      </c>
      <c r="Q27" s="272">
        <v>549262.71</v>
      </c>
      <c r="R27" s="271">
        <v>8444.42</v>
      </c>
      <c r="S27" s="272">
        <v>8456.68</v>
      </c>
      <c r="T27" s="271">
        <v>64226.73</v>
      </c>
      <c r="U27" s="272">
        <v>64318.32</v>
      </c>
      <c r="V27" s="263">
        <v>1380831.43</v>
      </c>
      <c r="W27" s="264">
        <v>1382889.16</v>
      </c>
      <c r="X27" s="263">
        <v>1539703.26</v>
      </c>
      <c r="Y27" s="264">
        <v>1541997.63</v>
      </c>
      <c r="Z27" s="271">
        <v>304221.53999999998</v>
      </c>
      <c r="AA27" s="272">
        <v>304674.86</v>
      </c>
      <c r="AB27" s="290">
        <v>1402802.98</v>
      </c>
      <c r="AC27" s="291">
        <v>1404893.36</v>
      </c>
      <c r="AE27" s="280">
        <f t="shared" si="0"/>
        <v>8450607.5299999993</v>
      </c>
      <c r="AF27" s="293">
        <f t="shared" si="1"/>
        <v>8463193.5800000001</v>
      </c>
    </row>
    <row r="28" spans="1:32">
      <c r="A28" s="289">
        <v>44135</v>
      </c>
      <c r="B28" s="338">
        <v>948624.62</v>
      </c>
      <c r="C28" s="339">
        <v>951054.23</v>
      </c>
      <c r="D28" s="338">
        <v>40455.86</v>
      </c>
      <c r="E28" s="339">
        <v>40558.74</v>
      </c>
      <c r="F28" s="338">
        <v>197126.24</v>
      </c>
      <c r="G28" s="339">
        <v>197631</v>
      </c>
      <c r="H28" s="338">
        <v>527682.31999999995</v>
      </c>
      <c r="I28" s="339">
        <v>529033.71</v>
      </c>
      <c r="J28" s="338">
        <v>208317.07</v>
      </c>
      <c r="K28" s="339">
        <v>208850.61</v>
      </c>
      <c r="L28" s="338">
        <v>98992.45</v>
      </c>
      <c r="M28" s="339">
        <v>99245.97</v>
      </c>
      <c r="N28" s="338">
        <v>1240442.77</v>
      </c>
      <c r="O28" s="339">
        <v>1243619.75</v>
      </c>
      <c r="P28" s="338">
        <v>558672.72</v>
      </c>
      <c r="Q28" s="339">
        <v>560103.49</v>
      </c>
      <c r="R28" s="338">
        <v>8601.5499999999993</v>
      </c>
      <c r="S28" s="339">
        <v>8623.75</v>
      </c>
      <c r="T28" s="338">
        <v>65421.42</v>
      </c>
      <c r="U28" s="339">
        <v>65587.44</v>
      </c>
      <c r="V28" s="338">
        <v>1406581.39</v>
      </c>
      <c r="W28" s="339">
        <v>1410183.87</v>
      </c>
      <c r="X28" s="338">
        <v>1568416.85</v>
      </c>
      <c r="Y28" s="339">
        <v>1572433.81</v>
      </c>
      <c r="Z28" s="338">
        <v>309895.14</v>
      </c>
      <c r="AA28" s="339">
        <v>310688.82</v>
      </c>
      <c r="AB28" s="338">
        <v>1428963.09</v>
      </c>
      <c r="AC28" s="340">
        <v>1432622.72</v>
      </c>
      <c r="AE28" s="280">
        <f t="shared" si="0"/>
        <v>8608193.4900000002</v>
      </c>
      <c r="AF28" s="293">
        <f t="shared" si="1"/>
        <v>8630237.910000002</v>
      </c>
    </row>
    <row r="29" spans="1:32">
      <c r="A29" s="289">
        <v>44165</v>
      </c>
      <c r="B29" s="338">
        <v>1043850.66</v>
      </c>
      <c r="C29" s="339">
        <v>1046041.21</v>
      </c>
      <c r="D29" s="338">
        <v>44513.4</v>
      </c>
      <c r="E29" s="339">
        <v>44610.47</v>
      </c>
      <c r="F29" s="338">
        <v>216914.66</v>
      </c>
      <c r="G29" s="339">
        <v>217369.87</v>
      </c>
      <c r="H29" s="338">
        <v>580652.99</v>
      </c>
      <c r="I29" s="339">
        <v>581871.42000000004</v>
      </c>
      <c r="J29" s="338">
        <v>229228.84</v>
      </c>
      <c r="K29" s="339">
        <v>229709.95</v>
      </c>
      <c r="L29" s="338">
        <v>108930.04</v>
      </c>
      <c r="M29" s="339">
        <v>109158.72</v>
      </c>
      <c r="N29" s="338">
        <v>1364962.23</v>
      </c>
      <c r="O29" s="339">
        <v>1367826.58</v>
      </c>
      <c r="P29" s="338">
        <v>614753.80000000005</v>
      </c>
      <c r="Q29" s="339">
        <v>616043.79</v>
      </c>
      <c r="R29" s="338">
        <v>9465.32</v>
      </c>
      <c r="S29" s="339">
        <v>9486.07</v>
      </c>
      <c r="T29" s="338">
        <v>71981.7</v>
      </c>
      <c r="U29" s="339">
        <v>72138.67</v>
      </c>
      <c r="V29" s="338">
        <v>1547779.01</v>
      </c>
      <c r="W29" s="339">
        <v>1551026.92</v>
      </c>
      <c r="X29" s="338">
        <v>1725858.78</v>
      </c>
      <c r="Y29" s="339">
        <v>1729480.38</v>
      </c>
      <c r="Z29" s="338">
        <v>341003.11</v>
      </c>
      <c r="AA29" s="339">
        <v>341718.62</v>
      </c>
      <c r="AB29" s="338">
        <v>1572406.73</v>
      </c>
      <c r="AC29" s="340">
        <v>1575706.34</v>
      </c>
      <c r="AE29" s="280">
        <f t="shared" si="0"/>
        <v>9472301.2700000014</v>
      </c>
      <c r="AF29" s="293">
        <f t="shared" si="1"/>
        <v>9492189.0099999998</v>
      </c>
    </row>
    <row r="30" spans="1:32">
      <c r="A30" s="289">
        <v>44196</v>
      </c>
      <c r="B30" s="338">
        <v>981098.33</v>
      </c>
      <c r="C30" s="339">
        <v>986580.73</v>
      </c>
      <c r="D30" s="338">
        <v>41839.61</v>
      </c>
      <c r="E30" s="339">
        <v>42073.58</v>
      </c>
      <c r="F30" s="338">
        <v>203874.63</v>
      </c>
      <c r="G30" s="339">
        <v>205013.77</v>
      </c>
      <c r="H30" s="338">
        <v>545747.38</v>
      </c>
      <c r="I30" s="339">
        <v>548796.98</v>
      </c>
      <c r="J30" s="338">
        <v>215448.95</v>
      </c>
      <c r="K30" s="339">
        <v>216652.97</v>
      </c>
      <c r="L30" s="338">
        <v>102381</v>
      </c>
      <c r="M30" s="339">
        <v>102953.1</v>
      </c>
      <c r="N30" s="338">
        <v>1282906.51</v>
      </c>
      <c r="O30" s="339">
        <v>1290075.29</v>
      </c>
      <c r="P30" s="338">
        <v>577796.65</v>
      </c>
      <c r="Q30" s="339">
        <v>581025.31999999995</v>
      </c>
      <c r="R30" s="338">
        <v>8895.68</v>
      </c>
      <c r="S30" s="339">
        <v>8945.98</v>
      </c>
      <c r="T30" s="338">
        <v>67658.929999999993</v>
      </c>
      <c r="U30" s="339">
        <v>68037.33</v>
      </c>
      <c r="V30" s="338">
        <v>1454732.69</v>
      </c>
      <c r="W30" s="339">
        <v>1462861.71</v>
      </c>
      <c r="X30" s="338">
        <v>1622107.52</v>
      </c>
      <c r="Y30" s="339">
        <v>1631171.95</v>
      </c>
      <c r="Z30" s="338">
        <v>320504.3</v>
      </c>
      <c r="AA30" s="339">
        <v>322295.3</v>
      </c>
      <c r="AB30" s="338">
        <v>1477879.81</v>
      </c>
      <c r="AC30" s="340">
        <v>1486138.2</v>
      </c>
      <c r="AE30" s="280">
        <f t="shared" si="0"/>
        <v>8902871.9899999984</v>
      </c>
      <c r="AF30" s="293">
        <f t="shared" si="1"/>
        <v>8952622.209999999</v>
      </c>
    </row>
    <row r="31" spans="1:32">
      <c r="A31" s="315">
        <v>44227</v>
      </c>
      <c r="B31" s="338">
        <v>1228964.19</v>
      </c>
      <c r="C31" s="339">
        <v>1182298.6100000001</v>
      </c>
      <c r="D31" s="338">
        <v>52410.1</v>
      </c>
      <c r="E31" s="339">
        <v>50419.77</v>
      </c>
      <c r="F31" s="338">
        <v>255382.43</v>
      </c>
      <c r="G31" s="339">
        <v>245684.99</v>
      </c>
      <c r="H31" s="338">
        <v>683624.97</v>
      </c>
      <c r="I31" s="339">
        <v>657666.57999999996</v>
      </c>
      <c r="J31" s="338">
        <v>269881.03000000003</v>
      </c>
      <c r="K31" s="339">
        <v>259633.11</v>
      </c>
      <c r="L31" s="338">
        <v>128248.69</v>
      </c>
      <c r="M31" s="339">
        <v>123378.43</v>
      </c>
      <c r="N31" s="338">
        <v>1607022.75</v>
      </c>
      <c r="O31" s="339">
        <v>1546002.17</v>
      </c>
      <c r="P31" s="338">
        <v>723772.38</v>
      </c>
      <c r="Q31" s="339">
        <v>696289.7</v>
      </c>
      <c r="R31" s="338">
        <v>11145.17</v>
      </c>
      <c r="S31" s="339">
        <v>10720.55</v>
      </c>
      <c r="T31" s="338">
        <v>84753.41</v>
      </c>
      <c r="U31" s="339">
        <v>81534.740000000005</v>
      </c>
      <c r="V31" s="338">
        <v>1822258.69</v>
      </c>
      <c r="W31" s="339">
        <v>1753065.38</v>
      </c>
      <c r="X31" s="338">
        <v>2031919.71</v>
      </c>
      <c r="Y31" s="339">
        <v>1954765.05</v>
      </c>
      <c r="Z31" s="338">
        <v>401475.77</v>
      </c>
      <c r="AA31" s="339">
        <v>386230.99</v>
      </c>
      <c r="AB31" s="338">
        <v>1851253.64</v>
      </c>
      <c r="AC31" s="340">
        <v>1780959.16</v>
      </c>
      <c r="AE31" s="280">
        <f t="shared" ref="AE31:AE50" si="2">B31+D31+F31+H31+J31+L31+N31+P31+R31+T31+V31+X31+Z31+AB31</f>
        <v>11152112.93</v>
      </c>
      <c r="AF31" s="293">
        <f t="shared" ref="AF31:AF50" si="3">C31+E31+G31+I31+K31+M31+O31+Q31+S31+U31+W31+Y31+AA31+AC31</f>
        <v>10728649.23</v>
      </c>
    </row>
    <row r="32" spans="1:32">
      <c r="A32" s="315">
        <v>44255</v>
      </c>
      <c r="B32" s="338">
        <v>935944.91</v>
      </c>
      <c r="C32" s="339">
        <v>940223.48</v>
      </c>
      <c r="D32" s="338">
        <v>39914.629999999997</v>
      </c>
      <c r="E32" s="339">
        <v>40097.19</v>
      </c>
      <c r="F32" s="338">
        <v>194490.92</v>
      </c>
      <c r="G32" s="339">
        <v>195380.04</v>
      </c>
      <c r="H32" s="338">
        <v>520629.7</v>
      </c>
      <c r="I32" s="339">
        <v>523009.67</v>
      </c>
      <c r="J32" s="338">
        <v>205532.76</v>
      </c>
      <c r="K32" s="339">
        <v>206472.41</v>
      </c>
      <c r="L32" s="338">
        <v>97669.22</v>
      </c>
      <c r="M32" s="339">
        <v>98115.74</v>
      </c>
      <c r="N32" s="338">
        <v>1223862.96</v>
      </c>
      <c r="O32" s="339">
        <v>1229457.8400000001</v>
      </c>
      <c r="P32" s="338">
        <v>551204.43000000005</v>
      </c>
      <c r="Q32" s="339">
        <v>553724.19999999995</v>
      </c>
      <c r="R32" s="338">
        <v>8487.0400000000009</v>
      </c>
      <c r="S32" s="339">
        <v>8526.16</v>
      </c>
      <c r="T32" s="338">
        <v>64544.85</v>
      </c>
      <c r="U32" s="339">
        <v>64840.05</v>
      </c>
      <c r="V32" s="338">
        <v>1387781.25</v>
      </c>
      <c r="W32" s="339">
        <v>1394125.57</v>
      </c>
      <c r="X32" s="338">
        <v>1547451.83</v>
      </c>
      <c r="Y32" s="339">
        <v>1554526.07</v>
      </c>
      <c r="Z32" s="338">
        <v>305752.49</v>
      </c>
      <c r="AA32" s="339">
        <v>307150.32</v>
      </c>
      <c r="AB32" s="338">
        <v>1409862.84</v>
      </c>
      <c r="AC32" s="340">
        <v>1416308.13</v>
      </c>
      <c r="AE32" s="280">
        <f t="shared" si="2"/>
        <v>8493129.8300000001</v>
      </c>
      <c r="AF32" s="293">
        <f t="shared" si="3"/>
        <v>8531956.870000001</v>
      </c>
    </row>
    <row r="33" spans="1:32">
      <c r="A33" s="315">
        <v>44286</v>
      </c>
      <c r="B33" s="338">
        <v>867982.98</v>
      </c>
      <c r="C33" s="339">
        <v>877585.77</v>
      </c>
      <c r="D33" s="338">
        <v>37015.449999999997</v>
      </c>
      <c r="E33" s="339">
        <v>37425.089999999997</v>
      </c>
      <c r="F33" s="338">
        <v>180368.09</v>
      </c>
      <c r="G33" s="339">
        <v>182363.55</v>
      </c>
      <c r="H33" s="338">
        <v>482823.91</v>
      </c>
      <c r="I33" s="339">
        <v>488165.61</v>
      </c>
      <c r="J33" s="338">
        <v>190608.94</v>
      </c>
      <c r="K33" s="339">
        <v>192717.67</v>
      </c>
      <c r="L33" s="338">
        <v>90576.85</v>
      </c>
      <c r="M33" s="339">
        <v>91579.06</v>
      </c>
      <c r="N33" s="338">
        <v>1134993.1499999999</v>
      </c>
      <c r="O33" s="339">
        <v>1147549.8999999999</v>
      </c>
      <c r="P33" s="338">
        <v>511179.89</v>
      </c>
      <c r="Q33" s="339">
        <v>516835.13</v>
      </c>
      <c r="R33" s="338">
        <v>7869.41</v>
      </c>
      <c r="S33" s="339">
        <v>7956.92</v>
      </c>
      <c r="T33" s="338">
        <v>59857.440000000002</v>
      </c>
      <c r="U33" s="339">
        <v>60519.839999999997</v>
      </c>
      <c r="V33" s="338">
        <v>1287008.47</v>
      </c>
      <c r="W33" s="339">
        <v>1301246.99</v>
      </c>
      <c r="X33" s="338">
        <v>1435086.05</v>
      </c>
      <c r="Y33" s="339">
        <v>1450962.64</v>
      </c>
      <c r="Z33" s="338">
        <v>283550.44</v>
      </c>
      <c r="AA33" s="339">
        <v>286687.71999999997</v>
      </c>
      <c r="AB33" s="338">
        <v>1307487.03</v>
      </c>
      <c r="AC33" s="340">
        <v>1321951.95</v>
      </c>
      <c r="AE33" s="280">
        <f t="shared" si="2"/>
        <v>7876408.1000000006</v>
      </c>
      <c r="AF33" s="293">
        <f t="shared" si="3"/>
        <v>7963547.8399999989</v>
      </c>
    </row>
    <row r="34" spans="1:32">
      <c r="A34" s="315">
        <v>44316</v>
      </c>
      <c r="B34" s="338">
        <v>1022334.51</v>
      </c>
      <c r="C34" s="339">
        <v>1027396.21</v>
      </c>
      <c r="D34" s="338">
        <v>43597.96</v>
      </c>
      <c r="E34" s="339">
        <v>43814.06</v>
      </c>
      <c r="F34" s="338">
        <v>212443.91</v>
      </c>
      <c r="G34" s="339">
        <v>213495.88</v>
      </c>
      <c r="H34" s="338">
        <v>568684.44999999995</v>
      </c>
      <c r="I34" s="339">
        <v>571499.92000000004</v>
      </c>
      <c r="J34" s="338">
        <v>224504.3</v>
      </c>
      <c r="K34" s="339">
        <v>225615.73</v>
      </c>
      <c r="L34" s="338">
        <v>106684.28</v>
      </c>
      <c r="M34" s="339">
        <v>107212.44</v>
      </c>
      <c r="N34" s="338">
        <v>1336828.5900000001</v>
      </c>
      <c r="O34" s="339">
        <v>1343447.39</v>
      </c>
      <c r="P34" s="338">
        <v>602082.64</v>
      </c>
      <c r="Q34" s="339">
        <v>605063.52</v>
      </c>
      <c r="R34" s="338">
        <v>9268.93</v>
      </c>
      <c r="S34" s="339">
        <v>9315.23</v>
      </c>
      <c r="T34" s="338">
        <v>70502.960000000006</v>
      </c>
      <c r="U34" s="339">
        <v>70852.100000000006</v>
      </c>
      <c r="V34" s="338">
        <v>1515876.28</v>
      </c>
      <c r="W34" s="339">
        <v>1523381.46</v>
      </c>
      <c r="X34" s="338">
        <v>1690285.25</v>
      </c>
      <c r="Y34" s="339">
        <v>1698653.99</v>
      </c>
      <c r="Z34" s="338">
        <v>333974.53000000003</v>
      </c>
      <c r="AA34" s="339">
        <v>335627.92</v>
      </c>
      <c r="AB34" s="338">
        <v>1539997.32</v>
      </c>
      <c r="AC34" s="340">
        <v>1547621.6</v>
      </c>
      <c r="AE34" s="280">
        <f t="shared" si="2"/>
        <v>9277065.9100000001</v>
      </c>
      <c r="AF34" s="293">
        <f t="shared" si="3"/>
        <v>9322997.4499999993</v>
      </c>
    </row>
    <row r="35" spans="1:32">
      <c r="A35" s="315">
        <v>44347</v>
      </c>
      <c r="B35" s="338">
        <v>1038662.08</v>
      </c>
      <c r="C35" s="339">
        <v>1048660.51</v>
      </c>
      <c r="D35" s="338">
        <v>44295.49</v>
      </c>
      <c r="E35" s="339">
        <v>44722.12</v>
      </c>
      <c r="F35" s="338">
        <v>215837.54</v>
      </c>
      <c r="G35" s="339">
        <v>217915.37</v>
      </c>
      <c r="H35" s="338">
        <v>577767.43999999994</v>
      </c>
      <c r="I35" s="339">
        <v>583329.1</v>
      </c>
      <c r="J35" s="338">
        <v>228090.13</v>
      </c>
      <c r="K35" s="339">
        <v>230285.75</v>
      </c>
      <c r="L35" s="338">
        <v>108388.39</v>
      </c>
      <c r="M35" s="339">
        <v>109431.76</v>
      </c>
      <c r="N35" s="338">
        <v>1358178.47</v>
      </c>
      <c r="O35" s="339">
        <v>1371252.78</v>
      </c>
      <c r="P35" s="338">
        <v>611698.32999999996</v>
      </c>
      <c r="Q35" s="339">
        <v>617586.72</v>
      </c>
      <c r="R35" s="338">
        <v>9416.17</v>
      </c>
      <c r="S35" s="339">
        <v>9508.33</v>
      </c>
      <c r="T35" s="338">
        <v>71629.429999999993</v>
      </c>
      <c r="U35" s="339">
        <v>72319.06</v>
      </c>
      <c r="V35" s="338">
        <v>1540085.88</v>
      </c>
      <c r="W35" s="339">
        <v>1554911.13</v>
      </c>
      <c r="X35" s="338">
        <v>1717281.16</v>
      </c>
      <c r="Y35" s="339">
        <v>1733812.34</v>
      </c>
      <c r="Z35" s="338">
        <v>339307.38</v>
      </c>
      <c r="AA35" s="339">
        <v>342573.56</v>
      </c>
      <c r="AB35" s="338">
        <v>1564591.3</v>
      </c>
      <c r="AC35" s="340">
        <v>1579652.71</v>
      </c>
      <c r="AE35" s="280">
        <f t="shared" si="2"/>
        <v>9425229.1899999995</v>
      </c>
      <c r="AF35" s="293">
        <f t="shared" si="3"/>
        <v>9515961.2399999984</v>
      </c>
    </row>
    <row r="36" spans="1:32">
      <c r="A36" s="315">
        <v>44377</v>
      </c>
      <c r="B36" s="338">
        <v>1024909.1</v>
      </c>
      <c r="C36" s="339">
        <v>1026981.03</v>
      </c>
      <c r="D36" s="338">
        <v>43708.14</v>
      </c>
      <c r="E36" s="339">
        <v>43796.81</v>
      </c>
      <c r="F36" s="338">
        <v>212978.42</v>
      </c>
      <c r="G36" s="339">
        <v>213409.18</v>
      </c>
      <c r="H36" s="338">
        <v>570116.39</v>
      </c>
      <c r="I36" s="339">
        <v>571269</v>
      </c>
      <c r="J36" s="338">
        <v>225069.23</v>
      </c>
      <c r="K36" s="339">
        <v>225524.22</v>
      </c>
      <c r="L36" s="338">
        <v>106952.65</v>
      </c>
      <c r="M36" s="339">
        <v>107168.8</v>
      </c>
      <c r="N36" s="338">
        <v>1340194.01</v>
      </c>
      <c r="O36" s="339">
        <v>1342903.07</v>
      </c>
      <c r="P36" s="338">
        <v>603597.63</v>
      </c>
      <c r="Q36" s="339">
        <v>604817.81000000006</v>
      </c>
      <c r="R36" s="338">
        <v>9293.02</v>
      </c>
      <c r="S36" s="339">
        <v>9312.3700000000008</v>
      </c>
      <c r="T36" s="338">
        <v>70679.61</v>
      </c>
      <c r="U36" s="339">
        <v>70822.789999999994</v>
      </c>
      <c r="V36" s="338">
        <v>1519691.93</v>
      </c>
      <c r="W36" s="339">
        <v>1522763.94</v>
      </c>
      <c r="X36" s="338">
        <v>1694540.97</v>
      </c>
      <c r="Y36" s="339">
        <v>1697966.49</v>
      </c>
      <c r="Z36" s="338">
        <v>334815.15999999997</v>
      </c>
      <c r="AA36" s="339">
        <v>335491.95</v>
      </c>
      <c r="AB36" s="338">
        <v>1543873.55</v>
      </c>
      <c r="AC36" s="340">
        <v>1546994.46</v>
      </c>
      <c r="AE36" s="280">
        <f t="shared" si="2"/>
        <v>9300419.8099999987</v>
      </c>
      <c r="AF36" s="293">
        <f t="shared" si="3"/>
        <v>9319221.9199999999</v>
      </c>
    </row>
    <row r="37" spans="1:32">
      <c r="A37" s="315">
        <v>44408</v>
      </c>
      <c r="B37" s="338">
        <v>1131820.5</v>
      </c>
      <c r="C37" s="339">
        <v>1137846.72</v>
      </c>
      <c r="D37" s="338">
        <v>48268.02</v>
      </c>
      <c r="E37" s="339">
        <v>48525.18</v>
      </c>
      <c r="F37" s="338">
        <v>235196.51</v>
      </c>
      <c r="G37" s="339">
        <v>236448.84</v>
      </c>
      <c r="H37" s="338">
        <v>629586.93999999994</v>
      </c>
      <c r="I37" s="339">
        <v>632939.23</v>
      </c>
      <c r="J37" s="338">
        <v>248547.71</v>
      </c>
      <c r="K37" s="339">
        <v>249871.17</v>
      </c>
      <c r="L37" s="338">
        <v>118109.43</v>
      </c>
      <c r="M37" s="339">
        <v>118738.31</v>
      </c>
      <c r="N37" s="338">
        <v>1479993.83</v>
      </c>
      <c r="O37" s="339">
        <v>1487873.94</v>
      </c>
      <c r="P37" s="338">
        <v>666561.63</v>
      </c>
      <c r="Q37" s="339">
        <v>670110.74</v>
      </c>
      <c r="R37" s="338">
        <v>10262.27</v>
      </c>
      <c r="S37" s="339">
        <v>10317.129999999999</v>
      </c>
      <c r="T37" s="338">
        <v>78053.600000000006</v>
      </c>
      <c r="U37" s="339">
        <v>78469.23</v>
      </c>
      <c r="V37" s="338">
        <v>1678217.47</v>
      </c>
      <c r="W37" s="339">
        <v>1687152.95</v>
      </c>
      <c r="X37" s="338">
        <v>1871305.45</v>
      </c>
      <c r="Y37" s="339">
        <v>1881268.96</v>
      </c>
      <c r="Z37" s="338">
        <v>369741.18</v>
      </c>
      <c r="AA37" s="339">
        <v>371709.77</v>
      </c>
      <c r="AB37" s="338">
        <v>1704920.01</v>
      </c>
      <c r="AC37" s="340">
        <v>1713997.74</v>
      </c>
      <c r="AE37" s="280">
        <f t="shared" si="2"/>
        <v>10270584.549999999</v>
      </c>
      <c r="AF37" s="293">
        <f t="shared" si="3"/>
        <v>10325269.91</v>
      </c>
    </row>
    <row r="38" spans="1:32">
      <c r="A38" s="315">
        <v>44439</v>
      </c>
      <c r="B38" s="338">
        <v>1103736.6000000001</v>
      </c>
      <c r="C38" s="339">
        <v>1110619.3</v>
      </c>
      <c r="D38" s="338">
        <v>47070</v>
      </c>
      <c r="E38" s="339">
        <v>47363.75</v>
      </c>
      <c r="F38" s="338">
        <v>229359.25</v>
      </c>
      <c r="G38" s="339">
        <v>230789.59</v>
      </c>
      <c r="H38" s="338">
        <v>613965.65</v>
      </c>
      <c r="I38" s="339">
        <v>617794.18000000005</v>
      </c>
      <c r="J38" s="338">
        <v>242379.98</v>
      </c>
      <c r="K38" s="339">
        <v>243891.37</v>
      </c>
      <c r="L38" s="338">
        <v>115179.35</v>
      </c>
      <c r="M38" s="339">
        <v>115897.81</v>
      </c>
      <c r="N38" s="338">
        <v>1443270.43</v>
      </c>
      <c r="O38" s="339">
        <v>1452270.65</v>
      </c>
      <c r="P38" s="338">
        <v>650022.18000000005</v>
      </c>
      <c r="Q38" s="339">
        <v>654075.87</v>
      </c>
      <c r="R38" s="338">
        <v>10007.879999999999</v>
      </c>
      <c r="S38" s="339">
        <v>10070.450000000001</v>
      </c>
      <c r="T38" s="338">
        <v>76117.039999999994</v>
      </c>
      <c r="U38" s="339">
        <v>76591.839999999997</v>
      </c>
      <c r="V38" s="338">
        <v>1636574.92</v>
      </c>
      <c r="W38" s="339">
        <v>1646780.66</v>
      </c>
      <c r="X38" s="338">
        <v>1824870.58</v>
      </c>
      <c r="Y38" s="339">
        <v>1836250.65</v>
      </c>
      <c r="Z38" s="338">
        <v>360565.47</v>
      </c>
      <c r="AA38" s="339">
        <v>362813.95</v>
      </c>
      <c r="AB38" s="338">
        <v>1662615.95</v>
      </c>
      <c r="AC38" s="340">
        <v>1672984.14</v>
      </c>
      <c r="AE38" s="280">
        <f t="shared" si="2"/>
        <v>10015735.279999999</v>
      </c>
      <c r="AF38" s="293">
        <f t="shared" si="3"/>
        <v>10078194.210000001</v>
      </c>
    </row>
    <row r="39" spans="1:32">
      <c r="A39" s="315">
        <v>44469</v>
      </c>
      <c r="B39" s="338">
        <v>1087991.27</v>
      </c>
      <c r="C39" s="339">
        <v>1088545.58</v>
      </c>
      <c r="D39" s="338">
        <v>46398.11</v>
      </c>
      <c r="E39" s="339">
        <v>46422.01</v>
      </c>
      <c r="F39" s="338">
        <v>226088.28</v>
      </c>
      <c r="G39" s="339">
        <v>226203.59</v>
      </c>
      <c r="H39" s="338">
        <v>605207.44999999995</v>
      </c>
      <c r="I39" s="339">
        <v>605515.55000000005</v>
      </c>
      <c r="J39" s="338">
        <v>238922.93</v>
      </c>
      <c r="K39" s="339">
        <v>239044.62</v>
      </c>
      <c r="L39" s="338">
        <v>113535.56</v>
      </c>
      <c r="M39" s="339">
        <v>113593.32</v>
      </c>
      <c r="N39" s="338">
        <v>1422681.9</v>
      </c>
      <c r="O39" s="339">
        <v>1423406.67</v>
      </c>
      <c r="P39" s="338">
        <v>640749.22</v>
      </c>
      <c r="Q39" s="339">
        <v>641075.66</v>
      </c>
      <c r="R39" s="338">
        <v>9865.5300000000007</v>
      </c>
      <c r="S39" s="339">
        <v>9870.91</v>
      </c>
      <c r="T39" s="338">
        <v>75031.19</v>
      </c>
      <c r="U39" s="339">
        <v>75069.48</v>
      </c>
      <c r="V39" s="338">
        <v>1613228.85</v>
      </c>
      <c r="W39" s="339">
        <v>1614050.78</v>
      </c>
      <c r="X39" s="338">
        <v>1798839.5</v>
      </c>
      <c r="Y39" s="339">
        <v>1799756.08</v>
      </c>
      <c r="Z39" s="338">
        <v>355423.27</v>
      </c>
      <c r="AA39" s="339">
        <v>355604.28</v>
      </c>
      <c r="AB39" s="338">
        <v>1638898.34</v>
      </c>
      <c r="AC39" s="340">
        <v>1639733.26</v>
      </c>
      <c r="AE39" s="280">
        <f t="shared" si="2"/>
        <v>9872861.4000000004</v>
      </c>
      <c r="AF39" s="293">
        <f t="shared" si="3"/>
        <v>9877891.790000001</v>
      </c>
    </row>
    <row r="40" spans="1:32">
      <c r="A40" s="315">
        <v>44500</v>
      </c>
      <c r="B40" s="338">
        <v>1096925.8600000001</v>
      </c>
      <c r="C40" s="339">
        <v>1103702.76</v>
      </c>
      <c r="D40" s="338">
        <v>46779.35</v>
      </c>
      <c r="E40" s="339">
        <v>47068.61</v>
      </c>
      <c r="F40" s="338">
        <v>227943.86</v>
      </c>
      <c r="G40" s="339">
        <v>229352.15</v>
      </c>
      <c r="H40" s="338">
        <v>610177.24</v>
      </c>
      <c r="I40" s="339">
        <v>613946.96</v>
      </c>
      <c r="J40" s="338">
        <v>240885.14</v>
      </c>
      <c r="K40" s="339">
        <v>242373.42</v>
      </c>
      <c r="L40" s="338">
        <v>114468.64</v>
      </c>
      <c r="M40" s="339">
        <v>115175.94</v>
      </c>
      <c r="N40" s="338">
        <v>1434367.3</v>
      </c>
      <c r="O40" s="339">
        <v>1443228.9</v>
      </c>
      <c r="P40" s="338">
        <v>646012.62</v>
      </c>
      <c r="Q40" s="339">
        <v>650003.87</v>
      </c>
      <c r="R40" s="338">
        <v>9945.4699999999993</v>
      </c>
      <c r="S40" s="339">
        <v>10007.07</v>
      </c>
      <c r="T40" s="338">
        <v>75646.100000000006</v>
      </c>
      <c r="U40" s="339">
        <v>76113.58</v>
      </c>
      <c r="V40" s="338">
        <v>1626478.74</v>
      </c>
      <c r="W40" s="339">
        <v>1636527.2</v>
      </c>
      <c r="X40" s="338">
        <v>1813612.68</v>
      </c>
      <c r="Y40" s="339">
        <v>1824817.25</v>
      </c>
      <c r="Z40" s="338">
        <v>358341.89</v>
      </c>
      <c r="AA40" s="339">
        <v>360555.77</v>
      </c>
      <c r="AB40" s="338">
        <v>1652359.23</v>
      </c>
      <c r="AC40" s="340">
        <v>1662567.67</v>
      </c>
      <c r="AE40" s="280">
        <f t="shared" si="2"/>
        <v>9953944.1199999992</v>
      </c>
      <c r="AF40" s="293">
        <f t="shared" si="3"/>
        <v>10015441.15</v>
      </c>
    </row>
    <row r="41" spans="1:32">
      <c r="A41" s="315">
        <v>44530</v>
      </c>
      <c r="B41" s="338">
        <v>1111004.83</v>
      </c>
      <c r="C41" s="339">
        <v>1118615.24</v>
      </c>
      <c r="D41" s="338">
        <v>47380.28</v>
      </c>
      <c r="E41" s="339">
        <v>47705.36</v>
      </c>
      <c r="F41" s="338">
        <v>230870.01</v>
      </c>
      <c r="G41" s="339">
        <v>232452.02</v>
      </c>
      <c r="H41" s="338">
        <v>618008.72</v>
      </c>
      <c r="I41" s="339">
        <v>622241.81999999995</v>
      </c>
      <c r="J41" s="338">
        <v>243975.67999999999</v>
      </c>
      <c r="K41" s="339">
        <v>245647.12</v>
      </c>
      <c r="L41" s="338">
        <v>115937.82</v>
      </c>
      <c r="M41" s="339">
        <v>116731.82</v>
      </c>
      <c r="N41" s="338">
        <v>1452776.36</v>
      </c>
      <c r="O41" s="339">
        <v>1462728.18</v>
      </c>
      <c r="P41" s="338">
        <v>654303.01</v>
      </c>
      <c r="Q41" s="339">
        <v>658785.02</v>
      </c>
      <c r="R41" s="338">
        <v>10074.35</v>
      </c>
      <c r="S41" s="339">
        <v>10143.5</v>
      </c>
      <c r="T41" s="338">
        <v>76617.59</v>
      </c>
      <c r="U41" s="339">
        <v>77142.58</v>
      </c>
      <c r="V41" s="338">
        <v>1647352.66</v>
      </c>
      <c r="W41" s="339">
        <v>1658637.74</v>
      </c>
      <c r="X41" s="338">
        <v>1836890.23</v>
      </c>
      <c r="Y41" s="339">
        <v>1849473.04</v>
      </c>
      <c r="Z41" s="338">
        <v>362941.28</v>
      </c>
      <c r="AA41" s="339">
        <v>365427.01</v>
      </c>
      <c r="AB41" s="338">
        <v>1673565.51</v>
      </c>
      <c r="AC41" s="340">
        <v>1685030.19</v>
      </c>
      <c r="AE41" s="280">
        <f t="shared" si="2"/>
        <v>10081698.329999998</v>
      </c>
      <c r="AF41" s="293">
        <f t="shared" si="3"/>
        <v>10150760.640000001</v>
      </c>
    </row>
    <row r="42" spans="1:32">
      <c r="A42" s="315">
        <v>44561</v>
      </c>
      <c r="B42" s="338">
        <v>1142981.48</v>
      </c>
      <c r="C42" s="339">
        <v>1148810.1000000001</v>
      </c>
      <c r="D42" s="338">
        <v>48743.58</v>
      </c>
      <c r="E42" s="339">
        <v>48992.42</v>
      </c>
      <c r="F42" s="338">
        <v>237515.39</v>
      </c>
      <c r="G42" s="339">
        <v>238726.64</v>
      </c>
      <c r="H42" s="338">
        <v>635796.22</v>
      </c>
      <c r="I42" s="339">
        <v>639038.48</v>
      </c>
      <c r="J42" s="338">
        <v>250998.98</v>
      </c>
      <c r="K42" s="339">
        <v>252278.92</v>
      </c>
      <c r="L42" s="338">
        <v>119273.81</v>
      </c>
      <c r="M42" s="339">
        <v>119882.03</v>
      </c>
      <c r="N42" s="338">
        <v>1494588.5</v>
      </c>
      <c r="O42" s="339">
        <v>1502209.83</v>
      </c>
      <c r="P42" s="338">
        <v>673135.05</v>
      </c>
      <c r="Q42" s="339">
        <v>676567.45</v>
      </c>
      <c r="R42" s="338">
        <v>10363.5</v>
      </c>
      <c r="S42" s="339">
        <v>10416.530000000001</v>
      </c>
      <c r="T42" s="338">
        <v>78823.33</v>
      </c>
      <c r="U42" s="339">
        <v>79225.490000000005</v>
      </c>
      <c r="V42" s="338">
        <v>1694765.94</v>
      </c>
      <c r="W42" s="339">
        <v>1703408.2</v>
      </c>
      <c r="X42" s="338">
        <v>1889758.06</v>
      </c>
      <c r="Y42" s="339">
        <v>1899394.54</v>
      </c>
      <c r="Z42" s="338">
        <v>373386.6</v>
      </c>
      <c r="AA42" s="339">
        <v>375290.73</v>
      </c>
      <c r="AB42" s="338">
        <v>1721731.94</v>
      </c>
      <c r="AC42" s="340">
        <v>1730511.52</v>
      </c>
      <c r="AE42" s="280">
        <f t="shared" si="2"/>
        <v>10371862.380000001</v>
      </c>
      <c r="AF42" s="293">
        <f t="shared" si="3"/>
        <v>10424752.880000001</v>
      </c>
    </row>
    <row r="43" spans="1:32">
      <c r="A43" s="315">
        <v>44592</v>
      </c>
      <c r="B43" s="338">
        <v>1300243.01</v>
      </c>
      <c r="C43" s="339">
        <v>1306527.9099999999</v>
      </c>
      <c r="D43" s="338">
        <v>55449.279999999999</v>
      </c>
      <c r="E43" s="339">
        <v>55717</v>
      </c>
      <c r="F43" s="338">
        <v>270194.31</v>
      </c>
      <c r="G43" s="339">
        <v>271500.21999999997</v>
      </c>
      <c r="H43" s="338">
        <v>723274.45</v>
      </c>
      <c r="I43" s="339">
        <v>726770.75</v>
      </c>
      <c r="J43" s="338">
        <v>285533.26</v>
      </c>
      <c r="K43" s="339">
        <v>286913.53000000003</v>
      </c>
      <c r="L43" s="338">
        <v>135686.60999999999</v>
      </c>
      <c r="M43" s="339">
        <v>136341.81</v>
      </c>
      <c r="N43" s="338">
        <v>1700227.6</v>
      </c>
      <c r="O43" s="339">
        <v>1708446.34</v>
      </c>
      <c r="P43" s="338">
        <v>765750.52</v>
      </c>
      <c r="Q43" s="339">
        <v>769452.42</v>
      </c>
      <c r="R43" s="338">
        <v>11790.25</v>
      </c>
      <c r="S43" s="339">
        <v>11847.38</v>
      </c>
      <c r="T43" s="338">
        <v>89667.43</v>
      </c>
      <c r="U43" s="339">
        <v>90100.71</v>
      </c>
      <c r="V43" s="338">
        <v>1927947.91</v>
      </c>
      <c r="W43" s="339">
        <v>1937267.35</v>
      </c>
      <c r="X43" s="338">
        <v>2149768.2200000002</v>
      </c>
      <c r="Y43" s="339">
        <v>2160159.86</v>
      </c>
      <c r="Z43" s="338">
        <v>424761.12</v>
      </c>
      <c r="AA43" s="339">
        <v>426814.05</v>
      </c>
      <c r="AB43" s="338">
        <v>1958624.05</v>
      </c>
      <c r="AC43" s="340">
        <v>1968091.89</v>
      </c>
      <c r="AE43" s="280">
        <f t="shared" si="2"/>
        <v>11798918.02</v>
      </c>
      <c r="AF43" s="293">
        <f t="shared" si="3"/>
        <v>11855951.220000001</v>
      </c>
    </row>
    <row r="44" spans="1:32">
      <c r="A44" s="315">
        <v>44620</v>
      </c>
      <c r="B44" s="338">
        <v>1046449.36</v>
      </c>
      <c r="C44" s="407">
        <v>1056533.3799999999</v>
      </c>
      <c r="D44" s="338">
        <v>44626.45</v>
      </c>
      <c r="E44" s="407">
        <v>45056.74</v>
      </c>
      <c r="F44" s="338">
        <v>217454.71</v>
      </c>
      <c r="G44" s="339">
        <v>219550.03</v>
      </c>
      <c r="H44" s="338">
        <v>582098.63</v>
      </c>
      <c r="I44" s="339">
        <v>587707.99</v>
      </c>
      <c r="J44" s="338">
        <v>229800.04</v>
      </c>
      <c r="K44" s="339">
        <v>232014.65</v>
      </c>
      <c r="L44" s="338">
        <v>109201.29</v>
      </c>
      <c r="M44" s="339">
        <v>110253.64</v>
      </c>
      <c r="N44" s="338">
        <v>1368361.3</v>
      </c>
      <c r="O44" s="339">
        <v>1381547.29</v>
      </c>
      <c r="P44" s="338">
        <v>616284.04</v>
      </c>
      <c r="Q44" s="339">
        <v>622222.93999999994</v>
      </c>
      <c r="R44" s="338">
        <v>9487.7000000000007</v>
      </c>
      <c r="S44" s="339">
        <v>9579.34</v>
      </c>
      <c r="T44" s="338">
        <v>72165.87</v>
      </c>
      <c r="U44" s="339">
        <v>72861.33</v>
      </c>
      <c r="V44" s="338">
        <v>1551631.93</v>
      </c>
      <c r="W44" s="339">
        <v>1566584.17</v>
      </c>
      <c r="X44" s="338">
        <v>1730155.44</v>
      </c>
      <c r="Y44" s="339">
        <v>1746827.8</v>
      </c>
      <c r="Z44" s="338">
        <v>341851.29</v>
      </c>
      <c r="AA44" s="339">
        <v>345145.48</v>
      </c>
      <c r="AB44" s="338">
        <v>1576320.97</v>
      </c>
      <c r="AC44" s="339">
        <v>1591510.97</v>
      </c>
      <c r="AE44" s="280">
        <f t="shared" si="2"/>
        <v>9495889.0199999996</v>
      </c>
      <c r="AF44" s="293">
        <f t="shared" si="3"/>
        <v>9587395.75</v>
      </c>
    </row>
    <row r="45" spans="1:32">
      <c r="A45" s="315">
        <v>44651</v>
      </c>
      <c r="B45" s="338"/>
      <c r="C45" s="339"/>
      <c r="D45" s="338"/>
      <c r="E45" s="339"/>
      <c r="F45" s="338"/>
      <c r="G45" s="339"/>
      <c r="H45" s="338"/>
      <c r="I45" s="339"/>
      <c r="J45" s="338"/>
      <c r="K45" s="339"/>
      <c r="L45" s="338"/>
      <c r="M45" s="339"/>
      <c r="N45" s="338"/>
      <c r="O45" s="339"/>
      <c r="P45" s="338"/>
      <c r="Q45" s="339"/>
      <c r="R45" s="338"/>
      <c r="S45" s="339"/>
      <c r="T45" s="338"/>
      <c r="U45" s="339"/>
      <c r="V45" s="338"/>
      <c r="W45" s="339"/>
      <c r="X45" s="338"/>
      <c r="Y45" s="339"/>
      <c r="Z45" s="338"/>
      <c r="AA45" s="339"/>
      <c r="AB45" s="338"/>
      <c r="AC45" s="340"/>
      <c r="AE45" s="280">
        <f t="shared" si="2"/>
        <v>0</v>
      </c>
      <c r="AF45" s="293">
        <f t="shared" si="3"/>
        <v>0</v>
      </c>
    </row>
    <row r="46" spans="1:32">
      <c r="A46" s="315">
        <v>44681</v>
      </c>
      <c r="B46" s="338"/>
      <c r="C46" s="339"/>
      <c r="D46" s="338"/>
      <c r="E46" s="339"/>
      <c r="F46" s="338"/>
      <c r="G46" s="339"/>
      <c r="H46" s="338"/>
      <c r="I46" s="339"/>
      <c r="J46" s="338"/>
      <c r="K46" s="339"/>
      <c r="L46" s="338"/>
      <c r="M46" s="339"/>
      <c r="N46" s="338"/>
      <c r="O46" s="339"/>
      <c r="P46" s="338"/>
      <c r="Q46" s="339"/>
      <c r="R46" s="338"/>
      <c r="S46" s="339"/>
      <c r="T46" s="338"/>
      <c r="U46" s="339"/>
      <c r="V46" s="338"/>
      <c r="W46" s="339"/>
      <c r="X46" s="338"/>
      <c r="Y46" s="339"/>
      <c r="Z46" s="338"/>
      <c r="AA46" s="339"/>
      <c r="AB46" s="338"/>
      <c r="AC46" s="340"/>
      <c r="AE46" s="280">
        <f t="shared" si="2"/>
        <v>0</v>
      </c>
      <c r="AF46" s="293">
        <f t="shared" si="3"/>
        <v>0</v>
      </c>
    </row>
    <row r="47" spans="1:32">
      <c r="A47" s="315">
        <v>44712</v>
      </c>
      <c r="B47" s="338"/>
      <c r="C47" s="339"/>
      <c r="D47" s="338"/>
      <c r="E47" s="339"/>
      <c r="F47" s="338"/>
      <c r="G47" s="339"/>
      <c r="H47" s="338"/>
      <c r="I47" s="339"/>
      <c r="J47" s="338"/>
      <c r="K47" s="339"/>
      <c r="L47" s="338"/>
      <c r="M47" s="339"/>
      <c r="N47" s="338"/>
      <c r="O47" s="339"/>
      <c r="P47" s="338"/>
      <c r="Q47" s="339"/>
      <c r="R47" s="338"/>
      <c r="S47" s="339"/>
      <c r="T47" s="338"/>
      <c r="U47" s="339"/>
      <c r="V47" s="338"/>
      <c r="W47" s="339"/>
      <c r="X47" s="338"/>
      <c r="Y47" s="339"/>
      <c r="Z47" s="338"/>
      <c r="AA47" s="339"/>
      <c r="AB47" s="338"/>
      <c r="AC47" s="340"/>
      <c r="AE47" s="280">
        <f t="shared" si="2"/>
        <v>0</v>
      </c>
      <c r="AF47" s="293">
        <f t="shared" si="3"/>
        <v>0</v>
      </c>
    </row>
    <row r="48" spans="1:32">
      <c r="A48" s="315">
        <v>44742</v>
      </c>
      <c r="B48" s="338"/>
      <c r="C48" s="339"/>
      <c r="D48" s="338"/>
      <c r="E48" s="339"/>
      <c r="F48" s="338"/>
      <c r="G48" s="339"/>
      <c r="H48" s="338"/>
      <c r="I48" s="339"/>
      <c r="J48" s="338"/>
      <c r="K48" s="339"/>
      <c r="L48" s="338"/>
      <c r="M48" s="339"/>
      <c r="N48" s="338"/>
      <c r="O48" s="339"/>
      <c r="P48" s="338"/>
      <c r="Q48" s="339"/>
      <c r="R48" s="338"/>
      <c r="S48" s="339"/>
      <c r="T48" s="338"/>
      <c r="U48" s="339"/>
      <c r="V48" s="338"/>
      <c r="W48" s="339"/>
      <c r="X48" s="338"/>
      <c r="Y48" s="339"/>
      <c r="Z48" s="338"/>
      <c r="AA48" s="339"/>
      <c r="AB48" s="338"/>
      <c r="AC48" s="340"/>
      <c r="AE48" s="280">
        <f t="shared" si="2"/>
        <v>0</v>
      </c>
      <c r="AF48" s="293">
        <f t="shared" si="3"/>
        <v>0</v>
      </c>
    </row>
    <row r="49" spans="1:32">
      <c r="A49" s="315">
        <v>44773</v>
      </c>
      <c r="B49" s="338"/>
      <c r="C49" s="339"/>
      <c r="D49" s="338"/>
      <c r="E49" s="339"/>
      <c r="F49" s="338"/>
      <c r="G49" s="339"/>
      <c r="H49" s="338"/>
      <c r="I49" s="339"/>
      <c r="J49" s="338"/>
      <c r="K49" s="339"/>
      <c r="L49" s="338"/>
      <c r="M49" s="339"/>
      <c r="N49" s="338"/>
      <c r="O49" s="339"/>
      <c r="P49" s="338"/>
      <c r="Q49" s="339"/>
      <c r="R49" s="338"/>
      <c r="S49" s="339"/>
      <c r="T49" s="338"/>
      <c r="U49" s="339"/>
      <c r="V49" s="338"/>
      <c r="W49" s="339"/>
      <c r="X49" s="338"/>
      <c r="Y49" s="339"/>
      <c r="Z49" s="338"/>
      <c r="AA49" s="339"/>
      <c r="AB49" s="338"/>
      <c r="AC49" s="340"/>
      <c r="AE49" s="280">
        <f t="shared" si="2"/>
        <v>0</v>
      </c>
      <c r="AF49" s="293">
        <f t="shared" si="3"/>
        <v>0</v>
      </c>
    </row>
    <row r="50" spans="1:32">
      <c r="A50" s="315">
        <v>44804</v>
      </c>
      <c r="B50" s="338"/>
      <c r="C50" s="339"/>
      <c r="D50" s="338"/>
      <c r="E50" s="339"/>
      <c r="F50" s="338"/>
      <c r="G50" s="339"/>
      <c r="H50" s="338"/>
      <c r="I50" s="339"/>
      <c r="J50" s="338"/>
      <c r="K50" s="339"/>
      <c r="L50" s="338"/>
      <c r="M50" s="339"/>
      <c r="N50" s="338"/>
      <c r="O50" s="339"/>
      <c r="P50" s="338"/>
      <c r="Q50" s="339"/>
      <c r="R50" s="338"/>
      <c r="S50" s="339"/>
      <c r="T50" s="338"/>
      <c r="U50" s="339"/>
      <c r="V50" s="338"/>
      <c r="W50" s="339"/>
      <c r="X50" s="338"/>
      <c r="Y50" s="339"/>
      <c r="Z50" s="338"/>
      <c r="AA50" s="339"/>
      <c r="AB50" s="338"/>
      <c r="AC50" s="340"/>
      <c r="AE50" s="280">
        <f t="shared" si="2"/>
        <v>0</v>
      </c>
      <c r="AF50" s="293">
        <f t="shared" si="3"/>
        <v>0</v>
      </c>
    </row>
    <row r="51" spans="1:32">
      <c r="A51" s="315">
        <v>44834</v>
      </c>
      <c r="B51" s="338"/>
      <c r="C51" s="339"/>
      <c r="D51" s="338"/>
      <c r="E51" s="339"/>
      <c r="F51" s="338"/>
      <c r="G51" s="339"/>
      <c r="H51" s="338"/>
      <c r="I51" s="339"/>
      <c r="J51" s="338"/>
      <c r="K51" s="339"/>
      <c r="L51" s="338"/>
      <c r="M51" s="339"/>
      <c r="N51" s="338"/>
      <c r="O51" s="339"/>
      <c r="P51" s="338"/>
      <c r="Q51" s="339"/>
      <c r="R51" s="338"/>
      <c r="S51" s="339"/>
      <c r="T51" s="338"/>
      <c r="U51" s="339"/>
      <c r="V51" s="338"/>
      <c r="W51" s="339"/>
      <c r="X51" s="338"/>
      <c r="Y51" s="339"/>
      <c r="Z51" s="338"/>
      <c r="AA51" s="339"/>
      <c r="AB51" s="338"/>
      <c r="AC51" s="340"/>
      <c r="AD51" s="344"/>
      <c r="AE51" s="280">
        <f t="shared" ref="AE51:AE54" si="4">B51+D51+F51+H51+J51+L51+N51+P51+R51+T51+V51+X51+Z51+AB51</f>
        <v>0</v>
      </c>
      <c r="AF51" s="293">
        <f t="shared" ref="AF51:AF54" si="5">C51+E51+G51+I51+K51+M51+O51+Q51+S51+U51+W51+Y51+AA51+AC51</f>
        <v>0</v>
      </c>
    </row>
    <row r="52" spans="1:32">
      <c r="A52" s="315">
        <v>44865</v>
      </c>
      <c r="B52" s="338"/>
      <c r="C52" s="339"/>
      <c r="D52" s="338"/>
      <c r="E52" s="339"/>
      <c r="F52" s="338"/>
      <c r="G52" s="339"/>
      <c r="H52" s="338"/>
      <c r="I52" s="339"/>
      <c r="J52" s="338"/>
      <c r="K52" s="339"/>
      <c r="L52" s="338"/>
      <c r="M52" s="339"/>
      <c r="N52" s="338"/>
      <c r="O52" s="339"/>
      <c r="P52" s="338"/>
      <c r="Q52" s="339"/>
      <c r="R52" s="338"/>
      <c r="S52" s="339"/>
      <c r="T52" s="338"/>
      <c r="U52" s="339"/>
      <c r="V52" s="338"/>
      <c r="W52" s="339"/>
      <c r="X52" s="338"/>
      <c r="Y52" s="339"/>
      <c r="Z52" s="338"/>
      <c r="AA52" s="339"/>
      <c r="AB52" s="338"/>
      <c r="AC52" s="340"/>
      <c r="AD52" s="344"/>
      <c r="AE52" s="280">
        <f t="shared" si="4"/>
        <v>0</v>
      </c>
      <c r="AF52" s="293">
        <f t="shared" si="5"/>
        <v>0</v>
      </c>
    </row>
    <row r="53" spans="1:32">
      <c r="A53" s="315">
        <v>44895</v>
      </c>
      <c r="B53" s="338"/>
      <c r="C53" s="339"/>
      <c r="D53" s="338"/>
      <c r="E53" s="339"/>
      <c r="F53" s="338"/>
      <c r="G53" s="339"/>
      <c r="H53" s="338"/>
      <c r="I53" s="339"/>
      <c r="J53" s="338"/>
      <c r="K53" s="339"/>
      <c r="L53" s="338"/>
      <c r="M53" s="339"/>
      <c r="N53" s="338"/>
      <c r="O53" s="339"/>
      <c r="P53" s="338"/>
      <c r="Q53" s="339"/>
      <c r="R53" s="338"/>
      <c r="S53" s="339"/>
      <c r="T53" s="338"/>
      <c r="U53" s="339"/>
      <c r="V53" s="338"/>
      <c r="W53" s="339"/>
      <c r="X53" s="338"/>
      <c r="Y53" s="339"/>
      <c r="Z53" s="338"/>
      <c r="AA53" s="339"/>
      <c r="AB53" s="338"/>
      <c r="AC53" s="340"/>
      <c r="AD53" s="344"/>
      <c r="AE53" s="280">
        <f t="shared" si="4"/>
        <v>0</v>
      </c>
      <c r="AF53" s="293">
        <f t="shared" si="5"/>
        <v>0</v>
      </c>
    </row>
    <row r="54" spans="1:32">
      <c r="A54" s="315">
        <v>44926</v>
      </c>
      <c r="B54" s="338"/>
      <c r="C54" s="339"/>
      <c r="D54" s="338"/>
      <c r="E54" s="339"/>
      <c r="F54" s="338"/>
      <c r="G54" s="339"/>
      <c r="H54" s="338"/>
      <c r="I54" s="339"/>
      <c r="J54" s="338"/>
      <c r="K54" s="339"/>
      <c r="L54" s="338"/>
      <c r="M54" s="339"/>
      <c r="N54" s="338"/>
      <c r="O54" s="339"/>
      <c r="P54" s="338"/>
      <c r="Q54" s="339"/>
      <c r="R54" s="338"/>
      <c r="S54" s="339"/>
      <c r="T54" s="338"/>
      <c r="U54" s="339"/>
      <c r="V54" s="338"/>
      <c r="W54" s="339"/>
      <c r="X54" s="338"/>
      <c r="Y54" s="339"/>
      <c r="Z54" s="338"/>
      <c r="AA54" s="339"/>
      <c r="AB54" s="338"/>
      <c r="AC54" s="340"/>
      <c r="AD54" s="344"/>
      <c r="AE54" s="280">
        <f t="shared" si="4"/>
        <v>0</v>
      </c>
      <c r="AF54" s="293">
        <f t="shared" si="5"/>
        <v>0</v>
      </c>
    </row>
  </sheetData>
  <mergeCells count="16">
    <mergeCell ref="X3:Y3"/>
    <mergeCell ref="Z3:AA3"/>
    <mergeCell ref="AB3:AC3"/>
    <mergeCell ref="AE3:AF3"/>
    <mergeCell ref="L3:M3"/>
    <mergeCell ref="N3:O3"/>
    <mergeCell ref="P3:Q3"/>
    <mergeCell ref="R3:S3"/>
    <mergeCell ref="T3:U3"/>
    <mergeCell ref="V3:W3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CA26A-7BE9-4E61-80E0-BD37D971B322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154</v>
      </c>
      <c r="C2" s="154" t="s">
        <v>196</v>
      </c>
      <c r="D2" s="156">
        <v>11558508.460000001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154</v>
      </c>
      <c r="C3" s="154" t="s">
        <v>196</v>
      </c>
      <c r="D3" s="156">
        <v>13957162.85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154</v>
      </c>
      <c r="C4" s="154" t="s">
        <v>196</v>
      </c>
      <c r="D4" s="156">
        <v>12229752.279999999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154</v>
      </c>
      <c r="C5" s="154" t="s">
        <v>196</v>
      </c>
      <c r="D5" s="156">
        <v>10973080.66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154</v>
      </c>
      <c r="C6" s="154" t="s">
        <v>196</v>
      </c>
      <c r="D6" s="156">
        <v>12077708.57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154</v>
      </c>
      <c r="C7" s="154" t="s">
        <v>196</v>
      </c>
      <c r="D7" s="156">
        <v>14049821.630000001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154</v>
      </c>
      <c r="C8" s="154" t="s">
        <v>196</v>
      </c>
      <c r="D8" s="156">
        <v>13341160.18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154</v>
      </c>
      <c r="C9" s="154" t="s">
        <v>196</v>
      </c>
      <c r="D9" s="156">
        <v>11427405.939999999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154</v>
      </c>
      <c r="C10" s="154" t="s">
        <v>196</v>
      </c>
      <c r="D10" s="156">
        <v>14188072.880000001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154</v>
      </c>
      <c r="C11" s="154" t="s">
        <v>196</v>
      </c>
      <c r="D11" s="156">
        <v>12728191.060000001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154</v>
      </c>
      <c r="C12" s="154" t="s">
        <v>196</v>
      </c>
      <c r="D12" s="156">
        <v>13347031.789999999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154</v>
      </c>
      <c r="C13" s="154" t="s">
        <v>196</v>
      </c>
      <c r="D13" s="156">
        <v>12290606.07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154</v>
      </c>
      <c r="C14" s="154" t="s">
        <v>196</v>
      </c>
      <c r="D14" s="156">
        <v>11545974.470000001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154</v>
      </c>
      <c r="C15" s="154" t="s">
        <v>196</v>
      </c>
      <c r="D15" s="156">
        <v>13751251.15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154</v>
      </c>
      <c r="C16" s="154" t="s">
        <v>196</v>
      </c>
      <c r="D16" s="156">
        <v>9704791.3200000003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154</v>
      </c>
      <c r="C17" s="154" t="s">
        <v>196</v>
      </c>
      <c r="D17" s="156">
        <v>11345751.619999999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154</v>
      </c>
      <c r="C18" s="154" t="s">
        <v>196</v>
      </c>
      <c r="D18" s="156">
        <v>12683741.43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154</v>
      </c>
      <c r="C19" s="154" t="s">
        <v>196</v>
      </c>
      <c r="D19" s="156">
        <v>11405348.24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154</v>
      </c>
      <c r="C20" s="154" t="s">
        <v>196</v>
      </c>
      <c r="D20" s="156">
        <v>12235602.640000001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154</v>
      </c>
      <c r="C21" s="154" t="s">
        <v>196</v>
      </c>
      <c r="D21" s="156">
        <v>12351131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154</v>
      </c>
      <c r="C22" s="154" t="s">
        <v>196</v>
      </c>
      <c r="D22" s="156">
        <v>11981947.880000001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154</v>
      </c>
      <c r="C23" s="154" t="s">
        <v>196</v>
      </c>
      <c r="D23" s="156">
        <v>10851530.800000001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154</v>
      </c>
      <c r="C24" s="154" t="s">
        <v>196</v>
      </c>
      <c r="D24" s="156">
        <v>12310455.17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154</v>
      </c>
      <c r="C25" s="154" t="s">
        <v>196</v>
      </c>
      <c r="D25" s="156">
        <v>10263429.300000001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154</v>
      </c>
      <c r="C26" s="154" t="s">
        <v>196</v>
      </c>
      <c r="D26" s="156">
        <v>9867488.6500000004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154</v>
      </c>
      <c r="C27" s="154" t="s">
        <v>196</v>
      </c>
      <c r="D27" s="156">
        <v>13754606.470000001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154</v>
      </c>
      <c r="C28" s="154" t="s">
        <v>196</v>
      </c>
      <c r="D28" s="156">
        <v>9971383.3599999994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154</v>
      </c>
      <c r="C29" s="154" t="s">
        <v>196</v>
      </c>
      <c r="D29" s="156">
        <v>7901923.1200000001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154</v>
      </c>
      <c r="C30" s="154" t="s">
        <v>196</v>
      </c>
      <c r="D30" s="156">
        <v>8000549.6100000003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154</v>
      </c>
      <c r="C31" s="154" t="s">
        <v>196</v>
      </c>
      <c r="D31" s="156">
        <v>6615390.2699999996</v>
      </c>
      <c r="E31" s="154" t="s">
        <v>183</v>
      </c>
      <c r="F31" s="156">
        <v>6630167.04</v>
      </c>
      <c r="G31" s="156">
        <v>39920.31</v>
      </c>
      <c r="H31" s="156">
        <v>12125.05</v>
      </c>
      <c r="I31" s="156">
        <v>0</v>
      </c>
      <c r="J31" s="156">
        <v>-66822.13</v>
      </c>
    </row>
    <row r="32" spans="1:10">
      <c r="A32" s="146">
        <v>39994</v>
      </c>
      <c r="B32" s="154" t="s">
        <v>154</v>
      </c>
      <c r="C32" s="154" t="s">
        <v>196</v>
      </c>
      <c r="D32" s="156">
        <v>9695694.7899999991</v>
      </c>
      <c r="E32" s="154" t="s">
        <v>183</v>
      </c>
      <c r="F32" s="156">
        <v>9623587.3000000007</v>
      </c>
      <c r="G32" s="156">
        <v>87749.08</v>
      </c>
      <c r="H32" s="156">
        <v>82294.720000000001</v>
      </c>
      <c r="I32" s="156">
        <v>0</v>
      </c>
      <c r="J32" s="156">
        <v>-97936.31</v>
      </c>
    </row>
    <row r="33" spans="1:10">
      <c r="A33" s="146">
        <v>40025</v>
      </c>
      <c r="B33" s="154" t="s">
        <v>154</v>
      </c>
      <c r="C33" s="154" t="s">
        <v>196</v>
      </c>
      <c r="D33" s="156">
        <v>10493858.08</v>
      </c>
      <c r="E33" s="154" t="s">
        <v>183</v>
      </c>
      <c r="F33" s="156">
        <v>10536810.300000001</v>
      </c>
      <c r="G33" s="156">
        <v>51105.120000000003</v>
      </c>
      <c r="H33" s="156">
        <v>11941.23</v>
      </c>
      <c r="I33" s="156">
        <v>0</v>
      </c>
      <c r="J33" s="156">
        <v>-105998.57</v>
      </c>
    </row>
    <row r="34" spans="1:10">
      <c r="A34" s="146">
        <v>40056</v>
      </c>
      <c r="B34" s="154" t="s">
        <v>154</v>
      </c>
      <c r="C34" s="154" t="s">
        <v>196</v>
      </c>
      <c r="D34" s="156">
        <v>10618719.58</v>
      </c>
      <c r="E34" s="154" t="s">
        <v>183</v>
      </c>
      <c r="F34" s="156">
        <v>10663685.08</v>
      </c>
      <c r="G34" s="156">
        <v>46265.03</v>
      </c>
      <c r="H34" s="156">
        <v>16029.26</v>
      </c>
      <c r="I34" s="156">
        <v>0</v>
      </c>
      <c r="J34" s="156">
        <v>-107259.79</v>
      </c>
    </row>
    <row r="35" spans="1:10">
      <c r="A35" s="146">
        <v>40086</v>
      </c>
      <c r="B35" s="154" t="s">
        <v>154</v>
      </c>
      <c r="C35" s="154" t="s">
        <v>196</v>
      </c>
      <c r="D35" s="156">
        <v>11845649.23</v>
      </c>
      <c r="E35" s="154" t="s">
        <v>183</v>
      </c>
      <c r="F35" s="156">
        <v>11907457.359999999</v>
      </c>
      <c r="G35" s="156">
        <v>40164.269999999997</v>
      </c>
      <c r="H35" s="156">
        <v>17680.61</v>
      </c>
      <c r="I35" s="156">
        <v>0</v>
      </c>
      <c r="J35" s="156">
        <v>-119653.01</v>
      </c>
    </row>
    <row r="36" spans="1:10">
      <c r="A36" s="146">
        <v>40117</v>
      </c>
      <c r="B36" s="154" t="s">
        <v>154</v>
      </c>
      <c r="C36" s="154" t="s">
        <v>196</v>
      </c>
      <c r="D36" s="156">
        <v>9867405.0299999993</v>
      </c>
      <c r="E36" s="154" t="s">
        <v>183</v>
      </c>
      <c r="F36" s="156">
        <v>9916412.7200000007</v>
      </c>
      <c r="G36" s="156">
        <v>56006.080000000002</v>
      </c>
      <c r="H36" s="156">
        <v>-5343.01</v>
      </c>
      <c r="I36" s="156">
        <v>0</v>
      </c>
      <c r="J36" s="156">
        <v>-99670.76</v>
      </c>
    </row>
    <row r="37" spans="1:10">
      <c r="A37" s="146">
        <v>40147</v>
      </c>
      <c r="B37" s="154" t="s">
        <v>154</v>
      </c>
      <c r="C37" s="154" t="s">
        <v>196</v>
      </c>
      <c r="D37" s="156">
        <v>10462048.52</v>
      </c>
      <c r="E37" s="154" t="s">
        <v>183</v>
      </c>
      <c r="F37" s="156">
        <v>10510544.390000001</v>
      </c>
      <c r="G37" s="156">
        <v>49158.63</v>
      </c>
      <c r="H37" s="156">
        <v>8022.75</v>
      </c>
      <c r="I37" s="156">
        <v>0</v>
      </c>
      <c r="J37" s="156">
        <v>-105677.25</v>
      </c>
    </row>
    <row r="38" spans="1:10">
      <c r="A38" s="146">
        <v>40178</v>
      </c>
      <c r="B38" s="154" t="s">
        <v>154</v>
      </c>
      <c r="C38" s="154" t="s">
        <v>196</v>
      </c>
      <c r="D38" s="156">
        <v>10290322.810000001</v>
      </c>
      <c r="E38" s="154" t="s">
        <v>183</v>
      </c>
      <c r="F38" s="156">
        <v>10382502.449999999</v>
      </c>
      <c r="G38" s="156">
        <v>65526.15</v>
      </c>
      <c r="H38" s="156">
        <v>-53763.14</v>
      </c>
      <c r="I38" s="156">
        <v>0</v>
      </c>
      <c r="J38" s="156">
        <v>-103942.65</v>
      </c>
    </row>
    <row r="39" spans="1:10">
      <c r="A39" s="146">
        <v>40209</v>
      </c>
      <c r="B39" s="154" t="s">
        <v>154</v>
      </c>
      <c r="C39" s="154" t="s">
        <v>196</v>
      </c>
      <c r="D39" s="156">
        <v>11610905.82</v>
      </c>
      <c r="E39" s="154" t="s">
        <v>183</v>
      </c>
      <c r="F39" s="156">
        <v>11637380.18</v>
      </c>
      <c r="G39" s="156">
        <v>112192.49</v>
      </c>
      <c r="H39" s="156">
        <v>-21384.97</v>
      </c>
      <c r="I39" s="156">
        <v>0</v>
      </c>
      <c r="J39" s="156">
        <v>-117281.88</v>
      </c>
    </row>
    <row r="40" spans="1:10">
      <c r="A40" s="146">
        <v>40237</v>
      </c>
      <c r="B40" s="154" t="s">
        <v>154</v>
      </c>
      <c r="C40" s="154" t="s">
        <v>196</v>
      </c>
      <c r="D40" s="156">
        <v>11499119.41</v>
      </c>
      <c r="E40" s="154" t="s">
        <v>183</v>
      </c>
      <c r="F40" s="156">
        <v>11231424.93</v>
      </c>
      <c r="G40" s="156">
        <v>91853.69</v>
      </c>
      <c r="H40" s="156">
        <v>291993.51</v>
      </c>
      <c r="I40" s="156">
        <v>0</v>
      </c>
      <c r="J40" s="156">
        <v>-116152.72</v>
      </c>
    </row>
    <row r="41" spans="1:10">
      <c r="A41" s="146">
        <v>40268</v>
      </c>
      <c r="B41" s="154" t="s">
        <v>154</v>
      </c>
      <c r="C41" s="154" t="s">
        <v>196</v>
      </c>
      <c r="D41" s="156">
        <v>10006576.640000001</v>
      </c>
      <c r="E41" s="154" t="s">
        <v>183</v>
      </c>
      <c r="F41" s="156">
        <v>10118982.57</v>
      </c>
      <c r="G41" s="156">
        <v>93382.1</v>
      </c>
      <c r="H41" s="156">
        <v>-104711.49</v>
      </c>
      <c r="I41" s="156">
        <v>0</v>
      </c>
      <c r="J41" s="156">
        <v>-101076.54</v>
      </c>
    </row>
    <row r="42" spans="1:10">
      <c r="A42" s="146">
        <v>40298</v>
      </c>
      <c r="B42" s="154" t="s">
        <v>154</v>
      </c>
      <c r="C42" s="154" t="s">
        <v>196</v>
      </c>
      <c r="D42" s="156">
        <v>10914730.039999999</v>
      </c>
      <c r="E42" s="154" t="s">
        <v>183</v>
      </c>
      <c r="F42" s="156">
        <v>10992568.630000001</v>
      </c>
      <c r="G42" s="156">
        <v>105188.39</v>
      </c>
      <c r="H42" s="156">
        <v>-72777.17</v>
      </c>
      <c r="I42" s="156">
        <v>0</v>
      </c>
      <c r="J42" s="156">
        <v>-110249.81</v>
      </c>
    </row>
    <row r="43" spans="1:10">
      <c r="A43" s="146">
        <v>40329</v>
      </c>
      <c r="B43" s="154" t="s">
        <v>154</v>
      </c>
      <c r="C43" s="154" t="s">
        <v>196</v>
      </c>
      <c r="D43" s="156">
        <v>10518992.09</v>
      </c>
      <c r="E43" s="154" t="s">
        <v>183</v>
      </c>
      <c r="F43" s="156">
        <v>10514464.73</v>
      </c>
      <c r="G43" s="156">
        <v>78427.460000000006</v>
      </c>
      <c r="H43" s="156">
        <v>32352.35</v>
      </c>
      <c r="I43" s="156">
        <v>0</v>
      </c>
      <c r="J43" s="156">
        <v>-106252.45</v>
      </c>
    </row>
    <row r="44" spans="1:10">
      <c r="A44" s="146">
        <v>40359</v>
      </c>
      <c r="B44" s="154" t="s">
        <v>154</v>
      </c>
      <c r="C44" s="154" t="s">
        <v>196</v>
      </c>
      <c r="D44" s="156">
        <v>11245210.57</v>
      </c>
      <c r="E44" s="154" t="s">
        <v>183</v>
      </c>
      <c r="F44" s="156">
        <v>11228055.92</v>
      </c>
      <c r="G44" s="156">
        <v>97722.43</v>
      </c>
      <c r="H44" s="156">
        <v>33020.199999999997</v>
      </c>
      <c r="I44" s="156">
        <v>0</v>
      </c>
      <c r="J44" s="156">
        <v>-113587.98</v>
      </c>
    </row>
    <row r="45" spans="1:10">
      <c r="A45" s="146">
        <v>40390</v>
      </c>
      <c r="B45" s="154" t="s">
        <v>154</v>
      </c>
      <c r="C45" s="154" t="s">
        <v>196</v>
      </c>
      <c r="D45" s="156">
        <v>10657782.550000001</v>
      </c>
      <c r="E45" s="154" t="s">
        <v>183</v>
      </c>
      <c r="F45" s="156">
        <v>10689539.1</v>
      </c>
      <c r="G45" s="156">
        <v>62229</v>
      </c>
      <c r="H45" s="156">
        <v>13668.82</v>
      </c>
      <c r="I45" s="156">
        <v>0</v>
      </c>
      <c r="J45" s="156">
        <v>-107654.37</v>
      </c>
    </row>
    <row r="46" spans="1:10">
      <c r="A46" s="146">
        <v>40421</v>
      </c>
      <c r="B46" s="154" t="s">
        <v>154</v>
      </c>
      <c r="C46" s="154" t="s">
        <v>196</v>
      </c>
      <c r="D46" s="156">
        <v>10490452.609999999</v>
      </c>
      <c r="E46" s="154" t="s">
        <v>183</v>
      </c>
      <c r="F46" s="156">
        <v>10699101.310000001</v>
      </c>
      <c r="G46" s="156">
        <v>60485.120000000003</v>
      </c>
      <c r="H46" s="156">
        <v>-163169.65</v>
      </c>
      <c r="I46" s="156">
        <v>0</v>
      </c>
      <c r="J46" s="156">
        <v>-105964.17</v>
      </c>
    </row>
    <row r="47" spans="1:10">
      <c r="A47" s="146">
        <v>40451</v>
      </c>
      <c r="B47" s="154" t="s">
        <v>154</v>
      </c>
      <c r="C47" s="154" t="s">
        <v>196</v>
      </c>
      <c r="D47" s="156">
        <v>11174798.82</v>
      </c>
      <c r="E47" s="154" t="s">
        <v>183</v>
      </c>
      <c r="F47" s="156">
        <v>11150813.83</v>
      </c>
      <c r="G47" s="156">
        <v>109918.09</v>
      </c>
      <c r="H47" s="156">
        <v>26943.65</v>
      </c>
      <c r="I47" s="156">
        <v>0</v>
      </c>
      <c r="J47" s="156">
        <v>-112876.75</v>
      </c>
    </row>
    <row r="48" spans="1:10">
      <c r="A48" s="146">
        <v>40482</v>
      </c>
      <c r="B48" s="154" t="s">
        <v>154</v>
      </c>
      <c r="C48" s="154" t="s">
        <v>196</v>
      </c>
      <c r="D48" s="156">
        <v>10514388.66</v>
      </c>
      <c r="E48" s="154" t="s">
        <v>183</v>
      </c>
      <c r="F48" s="156">
        <v>10577302.289999999</v>
      </c>
      <c r="G48" s="156">
        <v>46269.9</v>
      </c>
      <c r="H48" s="156">
        <v>-2977.58</v>
      </c>
      <c r="I48" s="156">
        <v>0</v>
      </c>
      <c r="J48" s="156">
        <v>-106205.95</v>
      </c>
    </row>
    <row r="49" spans="1:10">
      <c r="A49" s="146">
        <v>40512</v>
      </c>
      <c r="B49" s="154" t="s">
        <v>154</v>
      </c>
      <c r="C49" s="154" t="s">
        <v>196</v>
      </c>
      <c r="D49" s="156">
        <v>10387439.33</v>
      </c>
      <c r="E49" s="154" t="s">
        <v>183</v>
      </c>
      <c r="F49" s="156">
        <v>10439395.42</v>
      </c>
      <c r="G49" s="156">
        <v>50105.48</v>
      </c>
      <c r="H49" s="156">
        <v>2862.06</v>
      </c>
      <c r="I49" s="156">
        <v>0</v>
      </c>
      <c r="J49" s="156">
        <v>-104923.63</v>
      </c>
    </row>
    <row r="50" spans="1:10">
      <c r="A50" s="146">
        <v>40543</v>
      </c>
      <c r="B50" s="154" t="s">
        <v>154</v>
      </c>
      <c r="C50" s="154" t="s">
        <v>196</v>
      </c>
      <c r="D50" s="156">
        <v>10266542.220000001</v>
      </c>
      <c r="E50" s="154" t="s">
        <v>183</v>
      </c>
      <c r="F50" s="156">
        <v>10285667.439999999</v>
      </c>
      <c r="G50" s="156">
        <v>108768.37</v>
      </c>
      <c r="H50" s="156">
        <v>-24191.14</v>
      </c>
      <c r="I50" s="156">
        <v>0</v>
      </c>
      <c r="J50" s="156">
        <v>-103702.45</v>
      </c>
    </row>
    <row r="51" spans="1:10">
      <c r="A51" s="146">
        <v>40574</v>
      </c>
      <c r="B51" s="154" t="s">
        <v>154</v>
      </c>
      <c r="C51" s="154" t="s">
        <v>196</v>
      </c>
      <c r="D51" s="156">
        <v>13600754.960000001</v>
      </c>
      <c r="E51" s="154" t="s">
        <v>183</v>
      </c>
      <c r="F51" s="156">
        <v>13780564.23</v>
      </c>
      <c r="G51" s="156">
        <v>58460.5</v>
      </c>
      <c r="H51" s="156">
        <v>-39173.660000000003</v>
      </c>
      <c r="I51" s="156">
        <v>-61714.74</v>
      </c>
      <c r="J51" s="156">
        <v>-137381.37</v>
      </c>
    </row>
    <row r="52" spans="1:10">
      <c r="A52" s="146">
        <v>40602</v>
      </c>
      <c r="B52" s="154" t="s">
        <v>154</v>
      </c>
      <c r="C52" s="154" t="s">
        <v>196</v>
      </c>
      <c r="D52" s="156">
        <v>9873423.8100000005</v>
      </c>
      <c r="E52" s="154" t="s">
        <v>183</v>
      </c>
      <c r="F52" s="156">
        <v>9910929.2599999998</v>
      </c>
      <c r="G52" s="156">
        <v>69492.3</v>
      </c>
      <c r="H52" s="156">
        <v>7937.34</v>
      </c>
      <c r="I52" s="156">
        <v>-15203.54</v>
      </c>
      <c r="J52" s="156">
        <v>-99731.55</v>
      </c>
    </row>
    <row r="53" spans="1:10">
      <c r="A53" s="146">
        <v>40633</v>
      </c>
      <c r="B53" s="154" t="s">
        <v>154</v>
      </c>
      <c r="C53" s="154" t="s">
        <v>196</v>
      </c>
      <c r="D53" s="156">
        <v>10270708.01</v>
      </c>
      <c r="E53" s="154" t="s">
        <v>183</v>
      </c>
      <c r="F53" s="156">
        <v>10281154.33</v>
      </c>
      <c r="G53" s="156">
        <v>73541.42</v>
      </c>
      <c r="H53" s="156">
        <v>19756.78</v>
      </c>
      <c r="I53" s="156">
        <v>0</v>
      </c>
      <c r="J53" s="156">
        <v>-103744.52</v>
      </c>
    </row>
    <row r="54" spans="1:10">
      <c r="A54" s="146">
        <v>40663</v>
      </c>
      <c r="B54" s="154" t="s">
        <v>154</v>
      </c>
      <c r="C54" s="154" t="s">
        <v>196</v>
      </c>
      <c r="D54" s="156">
        <v>11309604.880000001</v>
      </c>
      <c r="E54" s="154" t="s">
        <v>183</v>
      </c>
      <c r="F54" s="156">
        <v>11364352.99</v>
      </c>
      <c r="G54" s="156">
        <v>40296.5</v>
      </c>
      <c r="H54" s="156">
        <v>53218.39</v>
      </c>
      <c r="I54" s="156">
        <v>-34024.57</v>
      </c>
      <c r="J54" s="156">
        <v>-114238.43</v>
      </c>
    </row>
    <row r="55" spans="1:10">
      <c r="A55" s="146">
        <v>40694</v>
      </c>
      <c r="B55" s="154" t="s">
        <v>154</v>
      </c>
      <c r="C55" s="154" t="s">
        <v>196</v>
      </c>
      <c r="D55" s="156">
        <v>10766775.83</v>
      </c>
      <c r="E55" s="154" t="s">
        <v>183</v>
      </c>
      <c r="F55" s="156">
        <v>10832921.16</v>
      </c>
      <c r="G55" s="156">
        <v>57724.18</v>
      </c>
      <c r="H55" s="156">
        <v>13201.38</v>
      </c>
      <c r="I55" s="156">
        <v>-28315.57</v>
      </c>
      <c r="J55" s="156">
        <v>-108755.32</v>
      </c>
    </row>
    <row r="56" spans="1:10">
      <c r="A56" s="146">
        <v>40724</v>
      </c>
      <c r="B56" s="154" t="s">
        <v>154</v>
      </c>
      <c r="C56" s="154" t="s">
        <v>196</v>
      </c>
      <c r="D56" s="156">
        <v>10870415.92</v>
      </c>
      <c r="E56" s="154" t="s">
        <v>183</v>
      </c>
      <c r="F56" s="156">
        <v>11221084.369999999</v>
      </c>
      <c r="G56" s="156">
        <v>-37608.99</v>
      </c>
      <c r="H56" s="156">
        <v>-192247.64</v>
      </c>
      <c r="I56" s="156">
        <v>-11009.64</v>
      </c>
      <c r="J56" s="156">
        <v>-109802.18</v>
      </c>
    </row>
    <row r="57" spans="1:10">
      <c r="A57" s="146">
        <v>40755</v>
      </c>
      <c r="B57" s="154" t="s">
        <v>154</v>
      </c>
      <c r="C57" s="154" t="s">
        <v>196</v>
      </c>
      <c r="D57" s="156">
        <v>11479744.77</v>
      </c>
      <c r="E57" s="154" t="s">
        <v>183</v>
      </c>
      <c r="F57" s="156">
        <v>11506021.939999999</v>
      </c>
      <c r="G57" s="156">
        <v>81041.13</v>
      </c>
      <c r="H57" s="156">
        <v>14239.78</v>
      </c>
      <c r="I57" s="156">
        <v>-5601.06</v>
      </c>
      <c r="J57" s="156">
        <v>-115957.02</v>
      </c>
    </row>
    <row r="58" spans="1:10">
      <c r="A58" s="146">
        <v>40786</v>
      </c>
      <c r="B58" s="154" t="s">
        <v>154</v>
      </c>
      <c r="C58" s="154" t="s">
        <v>196</v>
      </c>
      <c r="D58" s="156">
        <v>11798273.539999999</v>
      </c>
      <c r="E58" s="154" t="s">
        <v>183</v>
      </c>
      <c r="F58" s="156">
        <v>12014806.470000001</v>
      </c>
      <c r="G58" s="156">
        <v>76925.73</v>
      </c>
      <c r="H58" s="156">
        <v>-156386.81</v>
      </c>
      <c r="I58" s="156">
        <v>-17897.38</v>
      </c>
      <c r="J58" s="156">
        <v>-119174.47</v>
      </c>
    </row>
    <row r="59" spans="1:10">
      <c r="A59" s="146">
        <v>40816</v>
      </c>
      <c r="B59" s="154" t="s">
        <v>154</v>
      </c>
      <c r="C59" s="154" t="s">
        <v>196</v>
      </c>
      <c r="D59" s="156">
        <v>11936279.24</v>
      </c>
      <c r="E59" s="154" t="s">
        <v>183</v>
      </c>
      <c r="F59" s="156">
        <v>11981124.720000001</v>
      </c>
      <c r="G59" s="156">
        <v>59316.29</v>
      </c>
      <c r="H59" s="156">
        <v>16406.689999999999</v>
      </c>
      <c r="I59" s="156">
        <v>0</v>
      </c>
      <c r="J59" s="156">
        <v>-120568.46</v>
      </c>
    </row>
    <row r="60" spans="1:10">
      <c r="A60" s="146">
        <v>40847</v>
      </c>
      <c r="B60" s="154" t="s">
        <v>154</v>
      </c>
      <c r="C60" s="154" t="s">
        <v>196</v>
      </c>
      <c r="D60" s="156">
        <v>11466689.869999999</v>
      </c>
      <c r="E60" s="154" t="s">
        <v>183</v>
      </c>
      <c r="F60" s="156">
        <v>11514315.199999999</v>
      </c>
      <c r="G60" s="156">
        <v>46253.32</v>
      </c>
      <c r="H60" s="156">
        <v>45463.26</v>
      </c>
      <c r="I60" s="156">
        <v>-23516.75</v>
      </c>
      <c r="J60" s="156">
        <v>-115825.16</v>
      </c>
    </row>
    <row r="61" spans="1:10">
      <c r="A61" s="146">
        <v>40877</v>
      </c>
      <c r="B61" s="154" t="s">
        <v>154</v>
      </c>
      <c r="C61" s="154" t="s">
        <v>196</v>
      </c>
      <c r="D61" s="156">
        <v>9823971.4399999995</v>
      </c>
      <c r="E61" s="154" t="s">
        <v>183</v>
      </c>
      <c r="F61" s="156">
        <v>9911819.1500000004</v>
      </c>
      <c r="G61" s="156">
        <v>199727.48</v>
      </c>
      <c r="H61" s="156">
        <v>-129739.8</v>
      </c>
      <c r="I61" s="156">
        <v>-58603.360000000001</v>
      </c>
      <c r="J61" s="156">
        <v>-99232.03</v>
      </c>
    </row>
    <row r="62" spans="1:10">
      <c r="A62" s="146">
        <v>40908</v>
      </c>
      <c r="B62" s="154" t="s">
        <v>154</v>
      </c>
      <c r="C62" s="154" t="s">
        <v>196</v>
      </c>
      <c r="D62" s="156">
        <v>10826284.720000001</v>
      </c>
      <c r="E62" s="154" t="s">
        <v>183</v>
      </c>
      <c r="F62" s="156">
        <v>10484712.34</v>
      </c>
      <c r="G62" s="156">
        <v>465760.6</v>
      </c>
      <c r="H62" s="156">
        <v>11126.03</v>
      </c>
      <c r="I62" s="156">
        <v>-25957.84</v>
      </c>
      <c r="J62" s="156">
        <v>-109356.41</v>
      </c>
    </row>
    <row r="63" spans="1:10">
      <c r="A63" s="146">
        <v>40939</v>
      </c>
      <c r="B63" s="154" t="s">
        <v>154</v>
      </c>
      <c r="C63" s="154" t="s">
        <v>196</v>
      </c>
      <c r="D63" s="156">
        <v>14064689.970000001</v>
      </c>
      <c r="E63" s="154" t="s">
        <v>183</v>
      </c>
      <c r="F63" s="156">
        <v>13734192.689999999</v>
      </c>
      <c r="G63" s="156">
        <v>597666.46</v>
      </c>
      <c r="H63" s="156">
        <v>-90427.95</v>
      </c>
      <c r="I63" s="156">
        <v>-34673.65</v>
      </c>
      <c r="J63" s="156">
        <v>-142067.57999999999</v>
      </c>
    </row>
    <row r="64" spans="1:10">
      <c r="A64" s="146">
        <v>40968</v>
      </c>
      <c r="B64" s="154" t="s">
        <v>154</v>
      </c>
      <c r="C64" s="154" t="s">
        <v>196</v>
      </c>
      <c r="D64" s="156">
        <v>11924267.789999999</v>
      </c>
      <c r="E64" s="154" t="s">
        <v>183</v>
      </c>
      <c r="F64" s="156">
        <v>10459601.65</v>
      </c>
      <c r="G64" s="156">
        <v>433318.73</v>
      </c>
      <c r="H64" s="156">
        <v>1167515.3999999999</v>
      </c>
      <c r="I64" s="156">
        <v>-15720.83</v>
      </c>
      <c r="J64" s="156">
        <v>-120447.16</v>
      </c>
    </row>
    <row r="65" spans="1:10">
      <c r="A65" s="146">
        <v>40999</v>
      </c>
      <c r="B65" s="154" t="s">
        <v>154</v>
      </c>
      <c r="C65" s="154" t="s">
        <v>196</v>
      </c>
      <c r="D65" s="156">
        <v>11009514.5</v>
      </c>
      <c r="E65" s="154" t="s">
        <v>183</v>
      </c>
      <c r="F65" s="156">
        <v>10988933.08</v>
      </c>
      <c r="G65" s="156">
        <v>144510.29</v>
      </c>
      <c r="H65" s="156">
        <v>-3131.38</v>
      </c>
      <c r="I65" s="156">
        <v>-9590.27</v>
      </c>
      <c r="J65" s="156">
        <v>-111207.22</v>
      </c>
    </row>
    <row r="66" spans="1:10">
      <c r="A66" s="146">
        <v>41029</v>
      </c>
      <c r="B66" s="154" t="s">
        <v>154</v>
      </c>
      <c r="C66" s="154" t="s">
        <v>196</v>
      </c>
      <c r="D66" s="156">
        <v>11888566.41</v>
      </c>
      <c r="E66" s="154" t="s">
        <v>183</v>
      </c>
      <c r="F66" s="156">
        <v>11897304.41</v>
      </c>
      <c r="G66" s="156">
        <v>229700.7</v>
      </c>
      <c r="H66" s="156">
        <v>-116323.39</v>
      </c>
      <c r="I66" s="156">
        <v>-2028.78</v>
      </c>
      <c r="J66" s="156">
        <v>-120086.53</v>
      </c>
    </row>
    <row r="67" spans="1:10">
      <c r="A67" s="146">
        <v>41060</v>
      </c>
      <c r="B67" s="154" t="s">
        <v>154</v>
      </c>
      <c r="C67" s="154" t="s">
        <v>196</v>
      </c>
      <c r="D67" s="156">
        <v>10808125.02</v>
      </c>
      <c r="E67" s="154" t="s">
        <v>183</v>
      </c>
      <c r="F67" s="156">
        <v>10751993.59</v>
      </c>
      <c r="G67" s="156">
        <v>162775.38</v>
      </c>
      <c r="H67" s="156">
        <v>19754.34</v>
      </c>
      <c r="I67" s="156">
        <v>-17225.32</v>
      </c>
      <c r="J67" s="156">
        <v>-109172.97</v>
      </c>
    </row>
    <row r="68" spans="1:10">
      <c r="A68" s="146">
        <v>41090</v>
      </c>
      <c r="B68" s="154" t="s">
        <v>154</v>
      </c>
      <c r="C68" s="154" t="s">
        <v>196</v>
      </c>
      <c r="D68" s="156">
        <v>12426926.859999999</v>
      </c>
      <c r="E68" s="154" t="s">
        <v>183</v>
      </c>
      <c r="F68" s="156">
        <v>12315353.869999999</v>
      </c>
      <c r="G68" s="156">
        <v>223425.3</v>
      </c>
      <c r="H68" s="156">
        <v>22615.08</v>
      </c>
      <c r="I68" s="156">
        <v>-8942.8799999999992</v>
      </c>
      <c r="J68" s="156">
        <v>-125524.51</v>
      </c>
    </row>
    <row r="69" spans="1:10">
      <c r="A69" s="146">
        <v>41121</v>
      </c>
      <c r="B69" s="154" t="s">
        <v>154</v>
      </c>
      <c r="C69" s="154" t="s">
        <v>196</v>
      </c>
      <c r="D69" s="156">
        <v>11928976.970000001</v>
      </c>
      <c r="E69" s="154" t="s">
        <v>183</v>
      </c>
      <c r="F69" s="156">
        <v>11832909.57</v>
      </c>
      <c r="G69" s="156">
        <v>229017.37</v>
      </c>
      <c r="H69" s="156">
        <v>9962.6200000000008</v>
      </c>
      <c r="I69" s="156">
        <v>-22417.87</v>
      </c>
      <c r="J69" s="156">
        <v>-120494.72</v>
      </c>
    </row>
    <row r="70" spans="1:10">
      <c r="A70" s="146">
        <v>41152</v>
      </c>
      <c r="B70" s="154" t="s">
        <v>154</v>
      </c>
      <c r="C70" s="154" t="s">
        <v>196</v>
      </c>
      <c r="D70" s="156">
        <v>11727534.300000001</v>
      </c>
      <c r="E70" s="154" t="s">
        <v>183</v>
      </c>
      <c r="F70" s="156">
        <v>11477064.68</v>
      </c>
      <c r="G70" s="156">
        <v>311736.87</v>
      </c>
      <c r="H70" s="156">
        <v>57192.69</v>
      </c>
      <c r="I70" s="156">
        <v>0</v>
      </c>
      <c r="J70" s="156">
        <v>-118459.94</v>
      </c>
    </row>
    <row r="71" spans="1:10">
      <c r="A71" s="146">
        <v>41182</v>
      </c>
      <c r="B71" s="154" t="s">
        <v>154</v>
      </c>
      <c r="C71" s="154" t="s">
        <v>196</v>
      </c>
      <c r="D71" s="156">
        <v>11876298.609999999</v>
      </c>
      <c r="E71" s="154" t="s">
        <v>183</v>
      </c>
      <c r="F71" s="156">
        <v>11699850.609999999</v>
      </c>
      <c r="G71" s="156">
        <v>253457.61</v>
      </c>
      <c r="H71" s="156">
        <v>49883.07</v>
      </c>
      <c r="I71" s="156">
        <v>-6930.07</v>
      </c>
      <c r="J71" s="156">
        <v>-119962.61</v>
      </c>
    </row>
    <row r="72" spans="1:10">
      <c r="A72" s="146">
        <v>41213</v>
      </c>
      <c r="B72" s="154" t="s">
        <v>154</v>
      </c>
      <c r="C72" s="154" t="s">
        <v>196</v>
      </c>
      <c r="D72" s="156">
        <v>11763640.199999999</v>
      </c>
      <c r="E72" s="154" t="s">
        <v>183</v>
      </c>
      <c r="F72" s="156">
        <v>11289429.01</v>
      </c>
      <c r="G72" s="156">
        <v>572000.06000000006</v>
      </c>
      <c r="H72" s="156">
        <v>25866.15</v>
      </c>
      <c r="I72" s="156">
        <v>-4830.37</v>
      </c>
      <c r="J72" s="156">
        <v>-118824.65</v>
      </c>
    </row>
    <row r="73" spans="1:10">
      <c r="A73" s="146">
        <v>41243</v>
      </c>
      <c r="B73" s="154" t="s">
        <v>154</v>
      </c>
      <c r="C73" s="154" t="s">
        <v>196</v>
      </c>
      <c r="D73" s="156">
        <v>11468461.779999999</v>
      </c>
      <c r="E73" s="154" t="s">
        <v>183</v>
      </c>
      <c r="F73" s="156">
        <v>10924292.310000001</v>
      </c>
      <c r="G73" s="156">
        <v>629813.04</v>
      </c>
      <c r="H73" s="156">
        <v>44797.85</v>
      </c>
      <c r="I73" s="156">
        <v>-14598.37</v>
      </c>
      <c r="J73" s="156">
        <v>-115843.05</v>
      </c>
    </row>
    <row r="74" spans="1:10">
      <c r="A74" s="146">
        <v>41274</v>
      </c>
      <c r="B74" s="154" t="s">
        <v>154</v>
      </c>
      <c r="C74" s="154" t="s">
        <v>196</v>
      </c>
      <c r="D74" s="156">
        <v>11206184.18</v>
      </c>
      <c r="E74" s="154" t="s">
        <v>183</v>
      </c>
      <c r="F74" s="156">
        <v>11067086.539999999</v>
      </c>
      <c r="G74" s="156">
        <v>522734.31</v>
      </c>
      <c r="H74" s="156">
        <v>-268949.71999999997</v>
      </c>
      <c r="I74" s="156">
        <v>-1493.17</v>
      </c>
      <c r="J74" s="156">
        <v>-113193.78</v>
      </c>
    </row>
    <row r="75" spans="1:10">
      <c r="A75" s="146">
        <v>41305</v>
      </c>
      <c r="B75" s="154" t="s">
        <v>154</v>
      </c>
      <c r="C75" s="154" t="s">
        <v>196</v>
      </c>
      <c r="D75" s="156">
        <v>14470704.32</v>
      </c>
      <c r="E75" s="154" t="s">
        <v>183</v>
      </c>
      <c r="F75" s="156">
        <v>14020710.18</v>
      </c>
      <c r="G75" s="156">
        <v>548120.18999999994</v>
      </c>
      <c r="H75" s="156">
        <v>54050.2</v>
      </c>
      <c r="I75" s="156">
        <v>-6007.52</v>
      </c>
      <c r="J75" s="156">
        <v>-146168.73000000001</v>
      </c>
    </row>
    <row r="76" spans="1:10">
      <c r="A76" s="146">
        <v>41333</v>
      </c>
      <c r="B76" s="154" t="s">
        <v>154</v>
      </c>
      <c r="C76" s="154" t="s">
        <v>196</v>
      </c>
      <c r="D76" s="156">
        <v>10316603.43</v>
      </c>
      <c r="E76" s="154" t="s">
        <v>183</v>
      </c>
      <c r="F76" s="156">
        <v>9614636.3300000001</v>
      </c>
      <c r="G76" s="156">
        <v>780354.88</v>
      </c>
      <c r="H76" s="156">
        <v>28288.94</v>
      </c>
      <c r="I76" s="156">
        <v>-2468.61</v>
      </c>
      <c r="J76" s="156">
        <v>-104208.11</v>
      </c>
    </row>
    <row r="77" spans="1:10">
      <c r="A77" s="146">
        <v>41364</v>
      </c>
      <c r="B77" s="154" t="s">
        <v>154</v>
      </c>
      <c r="C77" s="154" t="s">
        <v>196</v>
      </c>
      <c r="D77" s="156">
        <v>11352057.460000001</v>
      </c>
      <c r="E77" s="154" t="s">
        <v>183</v>
      </c>
      <c r="F77" s="156">
        <v>11410332.17</v>
      </c>
      <c r="G77" s="156">
        <v>325180.61</v>
      </c>
      <c r="H77" s="156">
        <v>-266339.63</v>
      </c>
      <c r="I77" s="156">
        <v>-2448.4499999999998</v>
      </c>
      <c r="J77" s="156">
        <v>-114667.24</v>
      </c>
    </row>
    <row r="78" spans="1:10">
      <c r="A78" s="146">
        <v>41394</v>
      </c>
      <c r="B78" s="154" t="s">
        <v>154</v>
      </c>
      <c r="C78" s="154" t="s">
        <v>196</v>
      </c>
      <c r="D78" s="156">
        <v>12015437.199999999</v>
      </c>
      <c r="E78" s="154" t="s">
        <v>183</v>
      </c>
      <c r="F78" s="156">
        <v>11827609.43</v>
      </c>
      <c r="G78" s="156">
        <v>310173.71000000002</v>
      </c>
      <c r="H78" s="156">
        <v>1736.58</v>
      </c>
      <c r="I78" s="156">
        <v>-2714.47</v>
      </c>
      <c r="J78" s="156">
        <v>-121368.05</v>
      </c>
    </row>
    <row r="79" spans="1:10">
      <c r="A79" s="146">
        <v>41425</v>
      </c>
      <c r="B79" s="154" t="s">
        <v>154</v>
      </c>
      <c r="C79" s="154" t="s">
        <v>196</v>
      </c>
      <c r="D79" s="156">
        <v>11116766.550000001</v>
      </c>
      <c r="E79" s="154" t="s">
        <v>183</v>
      </c>
      <c r="F79" s="156">
        <v>10812353.09</v>
      </c>
      <c r="G79" s="156">
        <v>393277.89</v>
      </c>
      <c r="H79" s="156">
        <v>29304.17</v>
      </c>
      <c r="I79" s="156">
        <v>-5878.04</v>
      </c>
      <c r="J79" s="156">
        <v>-112290.56</v>
      </c>
    </row>
    <row r="80" spans="1:10">
      <c r="A80" s="146">
        <v>41455</v>
      </c>
      <c r="B80" s="154" t="s">
        <v>154</v>
      </c>
      <c r="C80" s="154" t="s">
        <v>196</v>
      </c>
      <c r="D80" s="156">
        <v>11343639.84</v>
      </c>
      <c r="E80" s="154" t="s">
        <v>183</v>
      </c>
      <c r="F80" s="156">
        <v>10971114.51</v>
      </c>
      <c r="G80" s="156">
        <v>462079.64</v>
      </c>
      <c r="H80" s="156">
        <v>25027.91</v>
      </c>
      <c r="I80" s="156">
        <v>0</v>
      </c>
      <c r="J80" s="156">
        <v>-114582.22</v>
      </c>
    </row>
    <row r="81" spans="1:10">
      <c r="A81" s="146">
        <v>41486</v>
      </c>
      <c r="B81" s="154" t="s">
        <v>154</v>
      </c>
      <c r="C81" s="154" t="s">
        <v>196</v>
      </c>
      <c r="D81" s="156">
        <v>11267431.310000001</v>
      </c>
      <c r="E81" s="154" t="s">
        <v>183</v>
      </c>
      <c r="F81" s="156">
        <v>11208000.199999999</v>
      </c>
      <c r="G81" s="156">
        <v>166507.71</v>
      </c>
      <c r="H81" s="156">
        <v>8796.25</v>
      </c>
      <c r="I81" s="156">
        <v>-2060.41</v>
      </c>
      <c r="J81" s="156">
        <v>-113812.44</v>
      </c>
    </row>
    <row r="82" spans="1:10">
      <c r="A82" s="146">
        <v>41517</v>
      </c>
      <c r="B82" s="154" t="s">
        <v>154</v>
      </c>
      <c r="C82" s="154" t="s">
        <v>196</v>
      </c>
      <c r="D82" s="156">
        <v>11276079.550000001</v>
      </c>
      <c r="E82" s="154" t="s">
        <v>183</v>
      </c>
      <c r="F82" s="156">
        <v>11148163.42</v>
      </c>
      <c r="G82" s="156">
        <v>158638.07999999999</v>
      </c>
      <c r="H82" s="156">
        <v>144759</v>
      </c>
      <c r="I82" s="156">
        <v>-61581.16</v>
      </c>
      <c r="J82" s="156">
        <v>-113899.79</v>
      </c>
    </row>
    <row r="83" spans="1:10">
      <c r="A83" s="146">
        <v>41547</v>
      </c>
      <c r="B83" s="154" t="s">
        <v>154</v>
      </c>
      <c r="C83" s="154" t="s">
        <v>196</v>
      </c>
      <c r="D83" s="156">
        <v>11654471.300000001</v>
      </c>
      <c r="E83" s="154" t="s">
        <v>183</v>
      </c>
      <c r="F83" s="156">
        <v>11620236.949999999</v>
      </c>
      <c r="G83" s="156">
        <v>178384.09</v>
      </c>
      <c r="H83" s="156">
        <v>-21516.79</v>
      </c>
      <c r="I83" s="156">
        <v>-4911.01</v>
      </c>
      <c r="J83" s="156">
        <v>-117721.94</v>
      </c>
    </row>
    <row r="84" spans="1:10">
      <c r="A84" s="146">
        <v>41578</v>
      </c>
      <c r="B84" s="154" t="s">
        <v>154</v>
      </c>
      <c r="C84" s="154" t="s">
        <v>196</v>
      </c>
      <c r="D84" s="156">
        <v>11099330.630000001</v>
      </c>
      <c r="E84" s="154" t="s">
        <v>183</v>
      </c>
      <c r="F84" s="156">
        <v>11086081.550000001</v>
      </c>
      <c r="G84" s="156">
        <v>121033.3</v>
      </c>
      <c r="H84" s="156">
        <v>4330.2299999999996</v>
      </c>
      <c r="I84" s="156">
        <v>0</v>
      </c>
      <c r="J84" s="156">
        <v>-112114.45</v>
      </c>
    </row>
    <row r="85" spans="1:10">
      <c r="A85" s="146">
        <v>41608</v>
      </c>
      <c r="B85" s="154" t="s">
        <v>154</v>
      </c>
      <c r="C85" s="154" t="s">
        <v>196</v>
      </c>
      <c r="D85" s="156">
        <v>11168214.949999999</v>
      </c>
      <c r="E85" s="154" t="s">
        <v>183</v>
      </c>
      <c r="F85" s="156">
        <v>11214809.43</v>
      </c>
      <c r="G85" s="156">
        <v>75725.72</v>
      </c>
      <c r="H85" s="156">
        <v>-480.08</v>
      </c>
      <c r="I85" s="156">
        <v>-9029.8700000000008</v>
      </c>
      <c r="J85" s="156">
        <v>-112810.25</v>
      </c>
    </row>
    <row r="86" spans="1:10">
      <c r="A86" s="146">
        <v>41639</v>
      </c>
      <c r="B86" s="154" t="s">
        <v>154</v>
      </c>
      <c r="C86" s="154" t="s">
        <v>196</v>
      </c>
      <c r="D86" s="156">
        <v>11357181.890000001</v>
      </c>
      <c r="E86" s="154" t="s">
        <v>183</v>
      </c>
      <c r="F86" s="156">
        <v>11302574.380000001</v>
      </c>
      <c r="G86" s="156">
        <v>131994.37</v>
      </c>
      <c r="H86" s="156">
        <v>38166.080000000002</v>
      </c>
      <c r="I86" s="156">
        <v>-833.93</v>
      </c>
      <c r="J86" s="156">
        <v>-114719.01</v>
      </c>
    </row>
    <row r="87" spans="1:10">
      <c r="A87" s="146">
        <v>41670</v>
      </c>
      <c r="B87" s="154" t="s">
        <v>154</v>
      </c>
      <c r="C87" s="154" t="s">
        <v>196</v>
      </c>
      <c r="D87" s="156">
        <v>14340766.32</v>
      </c>
      <c r="E87" s="154" t="s">
        <v>183</v>
      </c>
      <c r="F87" s="156">
        <v>14126660.720000001</v>
      </c>
      <c r="G87" s="156">
        <v>330122.19</v>
      </c>
      <c r="H87" s="156">
        <v>34470.53</v>
      </c>
      <c r="I87" s="156">
        <v>-5630.89</v>
      </c>
      <c r="J87" s="156">
        <v>-144856.23000000001</v>
      </c>
    </row>
    <row r="88" spans="1:10">
      <c r="A88" s="146">
        <v>41698</v>
      </c>
      <c r="B88" s="154" t="s">
        <v>154</v>
      </c>
      <c r="C88" s="154" t="s">
        <v>196</v>
      </c>
      <c r="D88" s="156">
        <v>10686137.83</v>
      </c>
      <c r="E88" s="154" t="s">
        <v>183</v>
      </c>
      <c r="F88" s="156">
        <v>10667960.1</v>
      </c>
      <c r="G88" s="156">
        <v>130086.41</v>
      </c>
      <c r="H88" s="156">
        <v>-3967.9</v>
      </c>
      <c r="I88" s="156">
        <v>0</v>
      </c>
      <c r="J88" s="156">
        <v>-107940.78</v>
      </c>
    </row>
    <row r="89" spans="1:10">
      <c r="A89" s="146">
        <v>41729</v>
      </c>
      <c r="B89" s="154" t="s">
        <v>154</v>
      </c>
      <c r="C89" s="154" t="s">
        <v>196</v>
      </c>
      <c r="D89" s="156">
        <v>10580369.880000001</v>
      </c>
      <c r="E89" s="154" t="s">
        <v>183</v>
      </c>
      <c r="F89" s="156">
        <v>10431681.289999999</v>
      </c>
      <c r="G89" s="156">
        <v>229717.93</v>
      </c>
      <c r="H89" s="156">
        <v>31121.95</v>
      </c>
      <c r="I89" s="156">
        <v>-5278.88</v>
      </c>
      <c r="J89" s="156">
        <v>-106872.41</v>
      </c>
    </row>
    <row r="90" spans="1:10">
      <c r="A90" s="146">
        <v>41759</v>
      </c>
      <c r="B90" s="154" t="s">
        <v>154</v>
      </c>
      <c r="C90" s="154" t="s">
        <v>196</v>
      </c>
      <c r="D90" s="156">
        <v>11446680.140000001</v>
      </c>
      <c r="E90" s="154" t="s">
        <v>183</v>
      </c>
      <c r="F90" s="156">
        <v>11349076.09</v>
      </c>
      <c r="G90" s="156">
        <v>236075.11</v>
      </c>
      <c r="H90" s="156">
        <v>-18043.150000000001</v>
      </c>
      <c r="I90" s="156">
        <v>-4804.87</v>
      </c>
      <c r="J90" s="156">
        <v>-115623.03999999999</v>
      </c>
    </row>
    <row r="91" spans="1:10">
      <c r="A91" s="146">
        <v>41790</v>
      </c>
      <c r="B91" s="154" t="s">
        <v>154</v>
      </c>
      <c r="C91" s="154" t="s">
        <v>196</v>
      </c>
      <c r="D91" s="156">
        <v>11286691.76</v>
      </c>
      <c r="E91" s="154" t="s">
        <v>183</v>
      </c>
      <c r="F91" s="156">
        <v>11411516.59</v>
      </c>
      <c r="G91" s="156">
        <v>192122.11</v>
      </c>
      <c r="H91" s="156">
        <v>-198643.08</v>
      </c>
      <c r="I91" s="156">
        <v>-4296.87</v>
      </c>
      <c r="J91" s="156">
        <v>-114006.99</v>
      </c>
    </row>
    <row r="92" spans="1:10">
      <c r="A92" s="146">
        <v>41820</v>
      </c>
      <c r="B92" s="154" t="s">
        <v>154</v>
      </c>
      <c r="C92" s="154" t="s">
        <v>196</v>
      </c>
      <c r="D92" s="156">
        <v>11982929.26</v>
      </c>
      <c r="E92" s="154" t="s">
        <v>183</v>
      </c>
      <c r="F92" s="156">
        <v>11942777.99</v>
      </c>
      <c r="G92" s="156">
        <v>132181.51</v>
      </c>
      <c r="H92" s="156">
        <v>36155.58</v>
      </c>
      <c r="I92" s="156">
        <v>-7146.13</v>
      </c>
      <c r="J92" s="156">
        <v>-121039.69</v>
      </c>
    </row>
    <row r="93" spans="1:10">
      <c r="A93" s="146">
        <v>41851</v>
      </c>
      <c r="B93" s="154" t="s">
        <v>154</v>
      </c>
      <c r="C93" s="154" t="s">
        <v>196</v>
      </c>
      <c r="D93" s="156">
        <v>11948125.68</v>
      </c>
      <c r="E93" s="154" t="s">
        <v>183</v>
      </c>
      <c r="F93" s="156">
        <v>11928784.93</v>
      </c>
      <c r="G93" s="156">
        <v>105843.45</v>
      </c>
      <c r="H93" s="156">
        <v>45329.120000000003</v>
      </c>
      <c r="I93" s="156">
        <v>-11143.68</v>
      </c>
      <c r="J93" s="156">
        <v>-120688.14</v>
      </c>
    </row>
    <row r="94" spans="1:10">
      <c r="A94" s="146">
        <v>41882</v>
      </c>
      <c r="B94" s="154" t="s">
        <v>154</v>
      </c>
      <c r="C94" s="154" t="s">
        <v>196</v>
      </c>
      <c r="D94" s="156">
        <v>12248147.91</v>
      </c>
      <c r="E94" s="154" t="s">
        <v>183</v>
      </c>
      <c r="F94" s="156">
        <v>12322415.16</v>
      </c>
      <c r="G94" s="156">
        <v>82510.92</v>
      </c>
      <c r="H94" s="156">
        <v>-30854.23</v>
      </c>
      <c r="I94" s="156">
        <v>-2205.2800000000002</v>
      </c>
      <c r="J94" s="156">
        <v>-123718.66</v>
      </c>
    </row>
    <row r="95" spans="1:10">
      <c r="A95" s="146">
        <v>41912</v>
      </c>
      <c r="B95" s="154" t="s">
        <v>154</v>
      </c>
      <c r="C95" s="154" t="s">
        <v>196</v>
      </c>
      <c r="D95" s="156">
        <v>11795313.27</v>
      </c>
      <c r="E95" s="154" t="s">
        <v>183</v>
      </c>
      <c r="F95" s="156">
        <v>11769828.939999999</v>
      </c>
      <c r="G95" s="156">
        <v>138185.26</v>
      </c>
      <c r="H95" s="156">
        <v>10793.24</v>
      </c>
      <c r="I95" s="156">
        <v>-4349.59</v>
      </c>
      <c r="J95" s="156">
        <v>-119144.58</v>
      </c>
    </row>
    <row r="96" spans="1:10">
      <c r="A96" s="146">
        <v>41943</v>
      </c>
      <c r="B96" s="154" t="s">
        <v>154</v>
      </c>
      <c r="C96" s="154" t="s">
        <v>196</v>
      </c>
      <c r="D96" s="156">
        <v>11669002.880000001</v>
      </c>
      <c r="E96" s="154" t="s">
        <v>183</v>
      </c>
      <c r="F96" s="156">
        <v>11768676.810000001</v>
      </c>
      <c r="G96" s="156">
        <v>149305.01</v>
      </c>
      <c r="H96" s="156">
        <v>-125165.02</v>
      </c>
      <c r="I96" s="156">
        <v>-5945.2</v>
      </c>
      <c r="J96" s="156">
        <v>-117868.72</v>
      </c>
    </row>
    <row r="97" spans="1:10">
      <c r="A97" s="146">
        <v>41973</v>
      </c>
      <c r="B97" s="154" t="s">
        <v>154</v>
      </c>
      <c r="C97" s="154" t="s">
        <v>196</v>
      </c>
      <c r="D97" s="156">
        <v>11531601.050000001</v>
      </c>
      <c r="E97" s="154" t="s">
        <v>183</v>
      </c>
      <c r="F97" s="156">
        <v>11535418.09</v>
      </c>
      <c r="G97" s="156">
        <v>114556.98</v>
      </c>
      <c r="H97" s="156">
        <v>-1893.2</v>
      </c>
      <c r="I97" s="156">
        <v>0</v>
      </c>
      <c r="J97" s="156">
        <v>-116480.82</v>
      </c>
    </row>
    <row r="98" spans="1:10">
      <c r="A98" s="146">
        <v>42004</v>
      </c>
      <c r="B98" s="154" t="s">
        <v>154</v>
      </c>
      <c r="C98" s="154" t="s">
        <v>196</v>
      </c>
      <c r="D98" s="156">
        <v>11961317.18</v>
      </c>
      <c r="E98" s="154" t="s">
        <v>183</v>
      </c>
      <c r="F98" s="156">
        <v>12252114.050000001</v>
      </c>
      <c r="G98" s="156">
        <v>129511.41</v>
      </c>
      <c r="H98" s="156">
        <v>-296716.37</v>
      </c>
      <c r="I98" s="156">
        <v>-2770.53</v>
      </c>
      <c r="J98" s="156">
        <v>-120821.38</v>
      </c>
    </row>
    <row r="99" spans="1:10">
      <c r="A99" s="146">
        <v>42035</v>
      </c>
      <c r="B99" s="154" t="s">
        <v>154</v>
      </c>
      <c r="C99" s="154" t="s">
        <v>196</v>
      </c>
      <c r="D99" s="156">
        <v>15276776.27</v>
      </c>
      <c r="E99" s="154" t="s">
        <v>183</v>
      </c>
      <c r="F99" s="156">
        <v>14714451.49</v>
      </c>
      <c r="G99" s="156">
        <v>342314.99</v>
      </c>
      <c r="H99" s="156">
        <v>386805.83</v>
      </c>
      <c r="I99" s="156">
        <v>-12485.18</v>
      </c>
      <c r="J99" s="156">
        <v>-154310.85999999999</v>
      </c>
    </row>
    <row r="100" spans="1:10">
      <c r="A100" s="146">
        <v>42063</v>
      </c>
      <c r="B100" s="154" t="s">
        <v>154</v>
      </c>
      <c r="C100" s="154" t="s">
        <v>196</v>
      </c>
      <c r="D100" s="156">
        <v>11339937.779999999</v>
      </c>
      <c r="E100" s="154" t="s">
        <v>183</v>
      </c>
      <c r="F100" s="156">
        <v>11305172.84</v>
      </c>
      <c r="G100" s="156">
        <v>141316.20000000001</v>
      </c>
      <c r="H100" s="156">
        <v>12708.65</v>
      </c>
      <c r="I100" s="156">
        <v>-4715.09</v>
      </c>
      <c r="J100" s="156">
        <v>-114544.82</v>
      </c>
    </row>
    <row r="101" spans="1:10">
      <c r="A101" s="146">
        <v>42094</v>
      </c>
      <c r="B101" s="154" t="s">
        <v>154</v>
      </c>
      <c r="C101" s="154" t="s">
        <v>196</v>
      </c>
      <c r="D101" s="156">
        <v>11212284.460000001</v>
      </c>
      <c r="E101" s="154" t="s">
        <v>183</v>
      </c>
      <c r="F101" s="156">
        <v>11248823.35</v>
      </c>
      <c r="G101" s="156">
        <v>161176.07999999999</v>
      </c>
      <c r="H101" s="156">
        <v>-80834.070000000007</v>
      </c>
      <c r="I101" s="156">
        <v>-3625.5</v>
      </c>
      <c r="J101" s="156">
        <v>-113255.4</v>
      </c>
    </row>
    <row r="102" spans="1:10">
      <c r="A102" s="146">
        <v>42124</v>
      </c>
      <c r="B102" s="154" t="s">
        <v>154</v>
      </c>
      <c r="C102" s="154" t="s">
        <v>196</v>
      </c>
      <c r="D102" s="156">
        <v>11584028.5</v>
      </c>
      <c r="E102" s="154" t="s">
        <v>183</v>
      </c>
      <c r="F102" s="156">
        <v>11789393.539999999</v>
      </c>
      <c r="G102" s="156">
        <v>149988.59</v>
      </c>
      <c r="H102" s="156">
        <v>-229729.35</v>
      </c>
      <c r="I102" s="156">
        <v>-8613.89</v>
      </c>
      <c r="J102" s="156">
        <v>-117010.39</v>
      </c>
    </row>
    <row r="103" spans="1:10">
      <c r="A103" s="146">
        <v>42155</v>
      </c>
      <c r="B103" s="154" t="s">
        <v>154</v>
      </c>
      <c r="C103" s="154" t="s">
        <v>196</v>
      </c>
      <c r="D103" s="156">
        <v>12043772.34</v>
      </c>
      <c r="E103" s="154" t="s">
        <v>183</v>
      </c>
      <c r="F103" s="156">
        <v>12039574.960000001</v>
      </c>
      <c r="G103" s="156">
        <v>121057.95</v>
      </c>
      <c r="H103" s="156">
        <v>6839.72</v>
      </c>
      <c r="I103" s="156">
        <v>-2046.03</v>
      </c>
      <c r="J103" s="156">
        <v>-121654.26</v>
      </c>
    </row>
    <row r="104" spans="1:10">
      <c r="A104" s="146">
        <v>42185</v>
      </c>
      <c r="B104" s="154" t="s">
        <v>154</v>
      </c>
      <c r="C104" s="154" t="s">
        <v>196</v>
      </c>
      <c r="D104" s="156">
        <v>12014437.73</v>
      </c>
      <c r="E104" s="154" t="s">
        <v>183</v>
      </c>
      <c r="F104" s="156">
        <v>11987436.41</v>
      </c>
      <c r="G104" s="156">
        <v>160513.48000000001</v>
      </c>
      <c r="H104" s="156">
        <v>-9967.5400000000009</v>
      </c>
      <c r="I104" s="156">
        <v>-2186.67</v>
      </c>
      <c r="J104" s="156">
        <v>-121357.95</v>
      </c>
    </row>
    <row r="105" spans="1:10">
      <c r="A105" s="146">
        <v>42216</v>
      </c>
      <c r="B105" s="154" t="s">
        <v>154</v>
      </c>
      <c r="C105" s="154" t="s">
        <v>196</v>
      </c>
      <c r="D105" s="156">
        <v>12487743.09</v>
      </c>
      <c r="E105" s="154" t="s">
        <v>183</v>
      </c>
      <c r="F105" s="156">
        <v>12478282.98</v>
      </c>
      <c r="G105" s="156">
        <v>135489.35</v>
      </c>
      <c r="H105" s="156">
        <v>9457.4699999999993</v>
      </c>
      <c r="I105" s="156">
        <v>-9347.89</v>
      </c>
      <c r="J105" s="156">
        <v>-126138.82</v>
      </c>
    </row>
    <row r="106" spans="1:10">
      <c r="A106" s="146">
        <v>42247</v>
      </c>
      <c r="B106" s="154" t="s">
        <v>154</v>
      </c>
      <c r="C106" s="154" t="s">
        <v>196</v>
      </c>
      <c r="D106" s="156">
        <v>12300855.960000001</v>
      </c>
      <c r="E106" s="154" t="s">
        <v>183</v>
      </c>
      <c r="F106" s="156">
        <v>12373073.539999999</v>
      </c>
      <c r="G106" s="156">
        <v>137405.73000000001</v>
      </c>
      <c r="H106" s="156">
        <v>-83745.38</v>
      </c>
      <c r="I106" s="156">
        <v>-1626.86</v>
      </c>
      <c r="J106" s="156">
        <v>-124251.07</v>
      </c>
    </row>
    <row r="107" spans="1:10">
      <c r="A107" s="146">
        <v>42277</v>
      </c>
      <c r="B107" s="154" t="s">
        <v>154</v>
      </c>
      <c r="C107" s="154" t="s">
        <v>196</v>
      </c>
      <c r="D107" s="156">
        <v>12634018.32</v>
      </c>
      <c r="E107" s="154" t="s">
        <v>183</v>
      </c>
      <c r="F107" s="156">
        <v>12506675.810000001</v>
      </c>
      <c r="G107" s="156">
        <v>197500.06</v>
      </c>
      <c r="H107" s="156">
        <v>59628.09</v>
      </c>
      <c r="I107" s="156">
        <v>-2169.29</v>
      </c>
      <c r="J107" s="156">
        <v>-127616.35</v>
      </c>
    </row>
    <row r="108" spans="1:10">
      <c r="A108" s="146">
        <v>42308</v>
      </c>
      <c r="B108" s="154" t="s">
        <v>154</v>
      </c>
      <c r="C108" s="154" t="s">
        <v>196</v>
      </c>
      <c r="D108" s="156">
        <v>11973448.210000001</v>
      </c>
      <c r="E108" s="154" t="s">
        <v>183</v>
      </c>
      <c r="F108" s="156">
        <v>11849717.279999999</v>
      </c>
      <c r="G108" s="156">
        <v>240250.44</v>
      </c>
      <c r="H108" s="156">
        <v>7182.35</v>
      </c>
      <c r="I108" s="156">
        <v>-2757.95</v>
      </c>
      <c r="J108" s="156">
        <v>-120943.91</v>
      </c>
    </row>
    <row r="109" spans="1:10">
      <c r="A109" s="146">
        <v>42338</v>
      </c>
      <c r="B109" s="154" t="s">
        <v>154</v>
      </c>
      <c r="C109" s="154" t="s">
        <v>196</v>
      </c>
      <c r="D109" s="156">
        <v>11761264.48</v>
      </c>
      <c r="E109" s="154" t="s">
        <v>183</v>
      </c>
      <c r="F109" s="156">
        <v>11697384.27</v>
      </c>
      <c r="G109" s="156">
        <v>186806.09</v>
      </c>
      <c r="H109" s="156">
        <v>-3001.45</v>
      </c>
      <c r="I109" s="156">
        <v>-1123.78</v>
      </c>
      <c r="J109" s="156">
        <v>-118800.65</v>
      </c>
    </row>
    <row r="110" spans="1:10">
      <c r="A110" s="146">
        <v>42369</v>
      </c>
      <c r="B110" s="154" t="s">
        <v>154</v>
      </c>
      <c r="C110" s="154" t="s">
        <v>196</v>
      </c>
      <c r="D110" s="156">
        <v>12376567.710000001</v>
      </c>
      <c r="E110" s="154" t="s">
        <v>183</v>
      </c>
      <c r="F110" s="156">
        <v>12293983.16</v>
      </c>
      <c r="G110" s="156">
        <v>252321.33</v>
      </c>
      <c r="H110" s="156">
        <v>-44720.94</v>
      </c>
      <c r="I110" s="156">
        <v>0</v>
      </c>
      <c r="J110" s="156">
        <v>-125015.84</v>
      </c>
    </row>
    <row r="111" spans="1:10">
      <c r="A111" s="146">
        <v>42400</v>
      </c>
      <c r="B111" s="154" t="s">
        <v>154</v>
      </c>
      <c r="C111" s="154" t="s">
        <v>196</v>
      </c>
      <c r="D111" s="156">
        <v>14764137.66</v>
      </c>
      <c r="E111" s="154" t="s">
        <v>183</v>
      </c>
      <c r="F111" s="156">
        <v>14746786.58</v>
      </c>
      <c r="G111" s="156">
        <v>143426.47</v>
      </c>
      <c r="H111" s="156">
        <v>38425.879999999997</v>
      </c>
      <c r="I111" s="156">
        <v>-15368.57</v>
      </c>
      <c r="J111" s="156">
        <v>-149132.70000000001</v>
      </c>
    </row>
    <row r="112" spans="1:10">
      <c r="A112" s="146">
        <v>42429</v>
      </c>
      <c r="B112" s="154" t="s">
        <v>154</v>
      </c>
      <c r="C112" s="154" t="s">
        <v>196</v>
      </c>
      <c r="D112" s="156">
        <v>10897224.34</v>
      </c>
      <c r="E112" s="154" t="s">
        <v>183</v>
      </c>
      <c r="F112" s="156">
        <v>10886162.210000001</v>
      </c>
      <c r="G112" s="156">
        <v>124763.77</v>
      </c>
      <c r="H112" s="156">
        <v>-1147.21</v>
      </c>
      <c r="I112" s="156">
        <v>-2481.46</v>
      </c>
      <c r="J112" s="156">
        <v>-110072.97</v>
      </c>
    </row>
    <row r="113" spans="1:10">
      <c r="A113" s="146">
        <v>42460</v>
      </c>
      <c r="B113" s="154" t="s">
        <v>154</v>
      </c>
      <c r="C113" s="154" t="s">
        <v>196</v>
      </c>
      <c r="D113" s="156">
        <v>11418680.27</v>
      </c>
      <c r="E113" s="154" t="s">
        <v>183</v>
      </c>
      <c r="F113" s="156">
        <v>11307423.550000001</v>
      </c>
      <c r="G113" s="156">
        <v>229985.31</v>
      </c>
      <c r="H113" s="156">
        <v>-2394.71</v>
      </c>
      <c r="I113" s="156">
        <v>-993.68</v>
      </c>
      <c r="J113" s="156">
        <v>-115340.2</v>
      </c>
    </row>
    <row r="114" spans="1:10">
      <c r="A114" s="146">
        <v>42490</v>
      </c>
      <c r="B114" s="154" t="s">
        <v>154</v>
      </c>
      <c r="C114" s="154" t="s">
        <v>196</v>
      </c>
      <c r="D114" s="156">
        <v>12811304.85</v>
      </c>
      <c r="E114" s="154" t="s">
        <v>183</v>
      </c>
      <c r="F114" s="156">
        <v>12859994.789999999</v>
      </c>
      <c r="G114" s="156">
        <v>136028.9</v>
      </c>
      <c r="H114" s="156">
        <v>-54285.62</v>
      </c>
      <c r="I114" s="156">
        <v>-1026.0999999999999</v>
      </c>
      <c r="J114" s="156">
        <v>-129407.12</v>
      </c>
    </row>
    <row r="115" spans="1:10">
      <c r="A115" s="146">
        <v>42521</v>
      </c>
      <c r="B115" s="154" t="s">
        <v>154</v>
      </c>
      <c r="C115" s="154" t="s">
        <v>196</v>
      </c>
      <c r="D115" s="156">
        <v>12042436.83</v>
      </c>
      <c r="E115" s="154" t="s">
        <v>183</v>
      </c>
      <c r="F115" s="156">
        <v>12198868.4</v>
      </c>
      <c r="G115" s="156">
        <v>159187.67000000001</v>
      </c>
      <c r="H115" s="156">
        <v>-191726.32</v>
      </c>
      <c r="I115" s="156">
        <v>-2252.14</v>
      </c>
      <c r="J115" s="156">
        <v>-121640.78</v>
      </c>
    </row>
    <row r="116" spans="1:10">
      <c r="A116" s="146">
        <v>42551</v>
      </c>
      <c r="B116" s="154" t="s">
        <v>154</v>
      </c>
      <c r="C116" s="154" t="s">
        <v>196</v>
      </c>
      <c r="D116" s="156">
        <v>12439871.1</v>
      </c>
      <c r="E116" s="154" t="s">
        <v>183</v>
      </c>
      <c r="F116" s="156">
        <v>12425389.210000001</v>
      </c>
      <c r="G116" s="156">
        <v>127654.28</v>
      </c>
      <c r="H116" s="156">
        <v>13841.54</v>
      </c>
      <c r="I116" s="156">
        <v>-1358.67</v>
      </c>
      <c r="J116" s="156">
        <v>-125655.26</v>
      </c>
    </row>
    <row r="117" spans="1:10">
      <c r="A117" s="146">
        <v>42582</v>
      </c>
      <c r="B117" s="154" t="s">
        <v>154</v>
      </c>
      <c r="C117" s="154" t="s">
        <v>196</v>
      </c>
      <c r="D117" s="156">
        <v>12794329.300000001</v>
      </c>
      <c r="E117" s="154" t="s">
        <v>183</v>
      </c>
      <c r="F117" s="156">
        <v>12905930.109999999</v>
      </c>
      <c r="G117" s="156">
        <v>85617.8</v>
      </c>
      <c r="H117" s="156">
        <v>-65964.03</v>
      </c>
      <c r="I117" s="156">
        <v>-2018.93</v>
      </c>
      <c r="J117" s="156">
        <v>-129235.65</v>
      </c>
    </row>
    <row r="118" spans="1:10">
      <c r="A118" s="146">
        <v>42613</v>
      </c>
      <c r="B118" s="154" t="s">
        <v>154</v>
      </c>
      <c r="C118" s="154" t="s">
        <v>196</v>
      </c>
      <c r="D118" s="156">
        <v>12611403.289999999</v>
      </c>
      <c r="E118" s="154" t="s">
        <v>183</v>
      </c>
      <c r="F118" s="156">
        <v>12541904.279999999</v>
      </c>
      <c r="G118" s="156">
        <v>129176.57</v>
      </c>
      <c r="H118" s="156">
        <v>70551.87</v>
      </c>
      <c r="I118" s="156">
        <v>-2841.52</v>
      </c>
      <c r="J118" s="156">
        <v>-127387.91</v>
      </c>
    </row>
    <row r="119" spans="1:10">
      <c r="A119" s="146">
        <v>42643</v>
      </c>
      <c r="B119" s="154" t="s">
        <v>154</v>
      </c>
      <c r="C119" s="154" t="s">
        <v>196</v>
      </c>
      <c r="D119" s="156">
        <v>12495578</v>
      </c>
      <c r="E119" s="154" t="s">
        <v>183</v>
      </c>
      <c r="F119" s="156">
        <v>12539015.859999999</v>
      </c>
      <c r="G119" s="156">
        <v>117684.63</v>
      </c>
      <c r="H119" s="156">
        <v>-32204.38</v>
      </c>
      <c r="I119" s="156">
        <v>-2700.15</v>
      </c>
      <c r="J119" s="156">
        <v>-126217.96</v>
      </c>
    </row>
    <row r="120" spans="1:10">
      <c r="A120" s="146">
        <v>42674</v>
      </c>
      <c r="B120" s="154" t="s">
        <v>154</v>
      </c>
      <c r="C120" s="154" t="s">
        <v>196</v>
      </c>
      <c r="D120" s="156">
        <v>12591191.810000001</v>
      </c>
      <c r="E120" s="154" t="s">
        <v>183</v>
      </c>
      <c r="F120" s="156">
        <v>12554833.279999999</v>
      </c>
      <c r="G120" s="156">
        <v>66298.259999999995</v>
      </c>
      <c r="H120" s="156">
        <v>101485.48</v>
      </c>
      <c r="I120" s="156">
        <v>-4241.46</v>
      </c>
      <c r="J120" s="156">
        <v>-127183.75</v>
      </c>
    </row>
    <row r="121" spans="1:10">
      <c r="A121" s="146">
        <v>42704</v>
      </c>
      <c r="B121" s="154" t="s">
        <v>154</v>
      </c>
      <c r="C121" s="154" t="s">
        <v>196</v>
      </c>
      <c r="D121" s="156">
        <v>12274453.33</v>
      </c>
      <c r="E121" s="154" t="s">
        <v>183</v>
      </c>
      <c r="F121" s="156">
        <v>12260642.359999999</v>
      </c>
      <c r="G121" s="156">
        <v>88317.73</v>
      </c>
      <c r="H121" s="156">
        <v>66783.45</v>
      </c>
      <c r="I121" s="156">
        <v>-17305.84</v>
      </c>
      <c r="J121" s="156">
        <v>-123984.37</v>
      </c>
    </row>
    <row r="122" spans="1:10">
      <c r="A122" s="146">
        <v>42735</v>
      </c>
      <c r="B122" s="154" t="s">
        <v>154</v>
      </c>
      <c r="C122" s="154" t="s">
        <v>196</v>
      </c>
      <c r="D122" s="156">
        <v>12176939.74</v>
      </c>
      <c r="E122" s="154" t="s">
        <v>183</v>
      </c>
      <c r="F122" s="156">
        <v>12235600.619999999</v>
      </c>
      <c r="G122" s="156">
        <v>96986.35</v>
      </c>
      <c r="H122" s="156">
        <v>-31254.01</v>
      </c>
      <c r="I122" s="156">
        <v>-1393.82</v>
      </c>
      <c r="J122" s="156">
        <v>-122999.4</v>
      </c>
    </row>
    <row r="123" spans="1:10">
      <c r="A123" s="146">
        <v>42766</v>
      </c>
      <c r="B123" s="154" t="s">
        <v>154</v>
      </c>
      <c r="C123" s="154" t="s">
        <v>196</v>
      </c>
      <c r="D123" s="156">
        <v>15416056.890000001</v>
      </c>
      <c r="E123" s="154" t="s">
        <v>183</v>
      </c>
      <c r="F123" s="156">
        <v>15505789.369999999</v>
      </c>
      <c r="G123" s="156">
        <v>92156.9</v>
      </c>
      <c r="H123" s="156">
        <v>14798.73</v>
      </c>
      <c r="I123" s="156">
        <v>-40970.36</v>
      </c>
      <c r="J123" s="156">
        <v>-155717.75</v>
      </c>
    </row>
    <row r="124" spans="1:10">
      <c r="A124" s="146">
        <v>42794</v>
      </c>
      <c r="B124" s="154" t="s">
        <v>154</v>
      </c>
      <c r="C124" s="154" t="s">
        <v>196</v>
      </c>
      <c r="D124" s="156">
        <v>11310754.34</v>
      </c>
      <c r="E124" s="154" t="s">
        <v>183</v>
      </c>
      <c r="F124" s="156">
        <v>11357744.859999999</v>
      </c>
      <c r="G124" s="156">
        <v>100111.76</v>
      </c>
      <c r="H124" s="156">
        <v>14875.76</v>
      </c>
      <c r="I124" s="156">
        <v>-47727.99</v>
      </c>
      <c r="J124" s="156">
        <v>-114250.05</v>
      </c>
    </row>
    <row r="125" spans="1:10">
      <c r="A125" s="146">
        <v>42825</v>
      </c>
      <c r="B125" s="154" t="s">
        <v>154</v>
      </c>
      <c r="C125" s="154" t="s">
        <v>196</v>
      </c>
      <c r="D125" s="156">
        <v>11179360.25</v>
      </c>
      <c r="E125" s="154" t="s">
        <v>183</v>
      </c>
      <c r="F125" s="156">
        <v>11186263.6</v>
      </c>
      <c r="G125" s="156">
        <v>114120.52</v>
      </c>
      <c r="H125" s="156">
        <v>-4366.97</v>
      </c>
      <c r="I125" s="156">
        <v>-3734.08</v>
      </c>
      <c r="J125" s="156">
        <v>-112922.82</v>
      </c>
    </row>
    <row r="126" spans="1:10">
      <c r="A126" s="146">
        <v>42855</v>
      </c>
      <c r="B126" s="154" t="s">
        <v>154</v>
      </c>
      <c r="C126" s="154" t="s">
        <v>196</v>
      </c>
      <c r="D126" s="156">
        <v>11530907.380000001</v>
      </c>
      <c r="E126" s="154" t="s">
        <v>183</v>
      </c>
      <c r="F126" s="156">
        <v>12504258.369999999</v>
      </c>
      <c r="G126" s="156">
        <v>108652.81</v>
      </c>
      <c r="H126" s="156">
        <v>-964668.23</v>
      </c>
      <c r="I126" s="156">
        <v>-861.76</v>
      </c>
      <c r="J126" s="156">
        <v>-116473.81</v>
      </c>
    </row>
    <row r="127" spans="1:10">
      <c r="A127" s="146">
        <v>42886</v>
      </c>
      <c r="B127" s="154" t="s">
        <v>154</v>
      </c>
      <c r="C127" s="154" t="s">
        <v>196</v>
      </c>
      <c r="D127" s="156">
        <v>12203952.17</v>
      </c>
      <c r="E127" s="154" t="s">
        <v>183</v>
      </c>
      <c r="F127" s="156">
        <v>12237801.59</v>
      </c>
      <c r="G127" s="156">
        <v>116679.09</v>
      </c>
      <c r="H127" s="156">
        <v>-23316.41</v>
      </c>
      <c r="I127" s="156">
        <v>-3939.86</v>
      </c>
      <c r="J127" s="156">
        <v>-123272.24</v>
      </c>
    </row>
    <row r="128" spans="1:10">
      <c r="A128" s="146">
        <v>42916</v>
      </c>
      <c r="B128" s="154" t="s">
        <v>154</v>
      </c>
      <c r="C128" s="154" t="s">
        <v>196</v>
      </c>
      <c r="D128" s="156">
        <v>12946117.84</v>
      </c>
      <c r="E128" s="154" t="s">
        <v>183</v>
      </c>
      <c r="F128" s="156">
        <v>12966203.279999999</v>
      </c>
      <c r="G128" s="156">
        <v>100984.13</v>
      </c>
      <c r="H128" s="156">
        <v>9699.2999999999993</v>
      </c>
      <c r="I128" s="156">
        <v>0</v>
      </c>
      <c r="J128" s="156">
        <v>130768.87</v>
      </c>
    </row>
    <row r="129" spans="1:10">
      <c r="A129" s="146">
        <v>42947</v>
      </c>
      <c r="B129" s="154" t="s">
        <v>154</v>
      </c>
      <c r="C129" s="154" t="s">
        <v>196</v>
      </c>
      <c r="D129" s="156">
        <v>12886187.75</v>
      </c>
      <c r="E129" s="154" t="s">
        <v>183</v>
      </c>
      <c r="F129" s="156">
        <v>12918533.439999999</v>
      </c>
      <c r="G129" s="156">
        <v>91772.43</v>
      </c>
      <c r="H129" s="156">
        <v>9832.02</v>
      </c>
      <c r="I129" s="156">
        <v>-3786.64</v>
      </c>
      <c r="J129" s="156">
        <v>130163.5</v>
      </c>
    </row>
    <row r="130" spans="1:10">
      <c r="A130" s="146">
        <v>42978</v>
      </c>
      <c r="B130" s="154" t="s">
        <v>154</v>
      </c>
      <c r="C130" s="154" t="s">
        <v>196</v>
      </c>
      <c r="D130" s="156">
        <v>13459493.98</v>
      </c>
      <c r="E130" s="154" t="s">
        <v>183</v>
      </c>
      <c r="F130" s="156">
        <v>13347436.529999999</v>
      </c>
      <c r="G130" s="156">
        <v>216276.28</v>
      </c>
      <c r="H130" s="156">
        <v>35365.69</v>
      </c>
      <c r="I130" s="156">
        <v>-3630.04</v>
      </c>
      <c r="J130" s="156">
        <v>135954.48000000001</v>
      </c>
    </row>
    <row r="131" spans="1:10">
      <c r="A131" s="146">
        <v>43008</v>
      </c>
      <c r="B131" s="154" t="s">
        <v>154</v>
      </c>
      <c r="C131" s="154" t="s">
        <v>196</v>
      </c>
      <c r="D131" s="156">
        <v>12664844.48</v>
      </c>
      <c r="E131" s="154" t="s">
        <v>183</v>
      </c>
      <c r="F131" s="156">
        <v>12667701.189999999</v>
      </c>
      <c r="G131" s="156">
        <v>128156.73</v>
      </c>
      <c r="H131" s="156">
        <v>-154.12</v>
      </c>
      <c r="I131" s="156">
        <v>-2931.6</v>
      </c>
      <c r="J131" s="156">
        <v>127927.72</v>
      </c>
    </row>
    <row r="132" spans="1:10">
      <c r="A132" s="146">
        <v>43039</v>
      </c>
      <c r="B132" s="154" t="s">
        <v>154</v>
      </c>
      <c r="C132" s="154" t="s">
        <v>196</v>
      </c>
      <c r="D132" s="156">
        <v>12251633.76</v>
      </c>
      <c r="E132" s="154" t="s">
        <v>183</v>
      </c>
      <c r="F132" s="156">
        <v>12804763.93</v>
      </c>
      <c r="G132" s="156">
        <v>114961.24</v>
      </c>
      <c r="H132" s="156">
        <v>-544337.54</v>
      </c>
      <c r="I132" s="156">
        <v>0</v>
      </c>
      <c r="J132" s="156">
        <v>123753.87</v>
      </c>
    </row>
    <row r="133" spans="1:10">
      <c r="A133" s="146">
        <v>43069</v>
      </c>
      <c r="B133" s="154" t="s">
        <v>154</v>
      </c>
      <c r="C133" s="154" t="s">
        <v>196</v>
      </c>
      <c r="D133" s="156">
        <v>12369720.460000001</v>
      </c>
      <c r="E133" s="154" t="s">
        <v>183</v>
      </c>
      <c r="F133" s="156">
        <v>12153564.689999999</v>
      </c>
      <c r="G133" s="156">
        <v>339713.15</v>
      </c>
      <c r="H133" s="156">
        <v>11300.94</v>
      </c>
      <c r="I133" s="156">
        <v>-9911.65</v>
      </c>
      <c r="J133" s="156">
        <v>124946.67</v>
      </c>
    </row>
    <row r="134" spans="1:10">
      <c r="A134" s="146">
        <v>43100</v>
      </c>
      <c r="B134" s="154" t="s">
        <v>154</v>
      </c>
      <c r="C134" s="154" t="s">
        <v>196</v>
      </c>
      <c r="D134" s="156">
        <v>13107173.960000001</v>
      </c>
      <c r="E134" s="154" t="s">
        <v>183</v>
      </c>
      <c r="F134" s="156">
        <v>12831158.52</v>
      </c>
      <c r="G134" s="156">
        <v>461840.3</v>
      </c>
      <c r="H134" s="156">
        <v>-52482.37</v>
      </c>
      <c r="I134" s="156">
        <v>-946.79</v>
      </c>
      <c r="J134" s="156">
        <v>132395.70000000001</v>
      </c>
    </row>
    <row r="135" spans="1:10">
      <c r="A135" s="146">
        <v>43131</v>
      </c>
      <c r="B135" s="154" t="s">
        <v>154</v>
      </c>
      <c r="C135" s="154" t="s">
        <v>196</v>
      </c>
      <c r="D135" s="156">
        <v>15849065.609999999</v>
      </c>
      <c r="E135" s="154" t="s">
        <v>183</v>
      </c>
      <c r="F135" s="156">
        <v>15543444.199999999</v>
      </c>
      <c r="G135" s="156">
        <v>474676.65</v>
      </c>
      <c r="H135" s="156">
        <v>-5418.37</v>
      </c>
      <c r="I135" s="156">
        <v>-3545.3</v>
      </c>
      <c r="J135" s="156">
        <v>160091.57</v>
      </c>
    </row>
    <row r="136" spans="1:10">
      <c r="A136" s="146">
        <v>43159</v>
      </c>
      <c r="B136" s="154" t="s">
        <v>154</v>
      </c>
      <c r="C136" s="154" t="s">
        <v>196</v>
      </c>
      <c r="D136" s="156">
        <v>12299643.289999999</v>
      </c>
      <c r="E136" s="154" t="s">
        <v>183</v>
      </c>
      <c r="F136" s="156">
        <v>12168090.279999999</v>
      </c>
      <c r="G136" s="156">
        <v>287197.46000000002</v>
      </c>
      <c r="H136" s="156">
        <v>-29748.77</v>
      </c>
      <c r="I136" s="156">
        <v>-1656.86</v>
      </c>
      <c r="J136" s="156">
        <v>124238.82</v>
      </c>
    </row>
    <row r="137" spans="1:10">
      <c r="A137" s="146">
        <v>43190</v>
      </c>
      <c r="B137" s="154" t="s">
        <v>154</v>
      </c>
      <c r="C137" s="154" t="s">
        <v>196</v>
      </c>
      <c r="D137" s="156">
        <v>11314008.15</v>
      </c>
      <c r="E137" s="154" t="s">
        <v>183</v>
      </c>
      <c r="F137" s="156">
        <v>11081220.609999999</v>
      </c>
      <c r="G137" s="156">
        <v>333057.21000000002</v>
      </c>
      <c r="H137" s="156">
        <v>15076.96</v>
      </c>
      <c r="I137" s="156">
        <v>-1063.73</v>
      </c>
      <c r="J137" s="156">
        <v>114282.9</v>
      </c>
    </row>
    <row r="138" spans="1:10">
      <c r="A138" s="146">
        <v>43220</v>
      </c>
      <c r="B138" s="154" t="s">
        <v>154</v>
      </c>
      <c r="C138" s="154" t="s">
        <v>196</v>
      </c>
      <c r="D138" s="156">
        <v>14060952.98</v>
      </c>
      <c r="E138" s="154" t="s">
        <v>183</v>
      </c>
      <c r="F138" s="156">
        <v>13924413.49</v>
      </c>
      <c r="G138" s="156">
        <v>255068.14</v>
      </c>
      <c r="H138" s="156">
        <v>23501.17</v>
      </c>
      <c r="I138" s="156">
        <v>0</v>
      </c>
      <c r="J138" s="156">
        <v>142029.82</v>
      </c>
    </row>
    <row r="139" spans="1:10">
      <c r="A139" s="146">
        <v>43251</v>
      </c>
      <c r="B139" s="154" t="s">
        <v>154</v>
      </c>
      <c r="C139" s="154" t="s">
        <v>196</v>
      </c>
      <c r="D139" s="156">
        <v>13054400.5</v>
      </c>
      <c r="E139" s="154" t="s">
        <v>183</v>
      </c>
      <c r="F139" s="156">
        <v>13000506.029999999</v>
      </c>
      <c r="G139" s="156">
        <v>148730.01999999999</v>
      </c>
      <c r="H139" s="156">
        <v>37027.089999999997</v>
      </c>
      <c r="I139" s="156">
        <v>0</v>
      </c>
      <c r="J139" s="156">
        <v>131862.64000000001</v>
      </c>
    </row>
    <row r="140" spans="1:10">
      <c r="A140" s="146">
        <v>43281</v>
      </c>
      <c r="B140" s="154" t="s">
        <v>154</v>
      </c>
      <c r="C140" s="154" t="s">
        <v>196</v>
      </c>
      <c r="D140" s="156">
        <v>13603328.630000001</v>
      </c>
      <c r="E140" s="154" t="s">
        <v>183</v>
      </c>
      <c r="F140" s="156">
        <v>13557602.130000001</v>
      </c>
      <c r="G140" s="156">
        <v>159340.17000000001</v>
      </c>
      <c r="H140" s="156">
        <v>24404</v>
      </c>
      <c r="I140" s="156">
        <v>-610.30999999999995</v>
      </c>
      <c r="J140" s="156">
        <v>137407.35999999999</v>
      </c>
    </row>
    <row r="141" spans="1:10">
      <c r="A141" s="146">
        <v>43312</v>
      </c>
      <c r="B141" s="154" t="s">
        <v>154</v>
      </c>
      <c r="C141" s="154" t="s">
        <v>196</v>
      </c>
      <c r="D141" s="156">
        <v>13586982.58</v>
      </c>
      <c r="E141" s="154" t="s">
        <v>183</v>
      </c>
      <c r="F141" s="156">
        <v>13578479.529999999</v>
      </c>
      <c r="G141" s="156">
        <v>208551.2</v>
      </c>
      <c r="H141" s="156">
        <v>-61865.22</v>
      </c>
      <c r="I141" s="156">
        <v>-940.68</v>
      </c>
      <c r="J141" s="156">
        <v>137242.25</v>
      </c>
    </row>
    <row r="142" spans="1:10">
      <c r="A142" s="146">
        <v>43343</v>
      </c>
      <c r="B142" s="154" t="s">
        <v>154</v>
      </c>
      <c r="C142" s="154" t="s">
        <v>196</v>
      </c>
      <c r="D142" s="156">
        <v>13718539.380000001</v>
      </c>
      <c r="E142" s="154" t="s">
        <v>183</v>
      </c>
      <c r="F142" s="156">
        <v>13495652.859999999</v>
      </c>
      <c r="G142" s="156">
        <v>268757.89</v>
      </c>
      <c r="H142" s="156">
        <v>96600.39</v>
      </c>
      <c r="I142" s="156">
        <v>-3900.65</v>
      </c>
      <c r="J142" s="156">
        <v>138571.10999999999</v>
      </c>
    </row>
    <row r="143" spans="1:10">
      <c r="A143" s="146">
        <v>43373</v>
      </c>
      <c r="B143" s="154" t="s">
        <v>154</v>
      </c>
      <c r="C143" s="154" t="s">
        <v>196</v>
      </c>
      <c r="D143" s="156">
        <v>13535755.17</v>
      </c>
      <c r="E143" s="154" t="s">
        <v>183</v>
      </c>
      <c r="F143" s="156">
        <v>13482460.43</v>
      </c>
      <c r="G143" s="156">
        <v>169485.6</v>
      </c>
      <c r="H143" s="156">
        <v>21246.15</v>
      </c>
      <c r="I143" s="156">
        <v>-712.21</v>
      </c>
      <c r="J143" s="156">
        <v>136724.79999999999</v>
      </c>
    </row>
    <row r="144" spans="1:10">
      <c r="A144" s="146">
        <v>43404</v>
      </c>
      <c r="B144" s="154" t="s">
        <v>154</v>
      </c>
      <c r="C144" s="154" t="s">
        <v>196</v>
      </c>
      <c r="D144" s="156">
        <v>12533440.630000001</v>
      </c>
      <c r="E144" s="154" t="s">
        <v>183</v>
      </c>
      <c r="F144" s="156">
        <v>12503615.199999999</v>
      </c>
      <c r="G144" s="156">
        <v>162211.09</v>
      </c>
      <c r="H144" s="156">
        <v>-5119.3599999999997</v>
      </c>
      <c r="I144" s="156">
        <v>-665.89</v>
      </c>
      <c r="J144" s="156">
        <v>126600.41</v>
      </c>
    </row>
    <row r="145" spans="1:10">
      <c r="A145" s="146">
        <v>43434</v>
      </c>
      <c r="B145" s="154" t="s">
        <v>154</v>
      </c>
      <c r="C145" s="154" t="s">
        <v>196</v>
      </c>
      <c r="D145" s="156">
        <v>14488877.029999999</v>
      </c>
      <c r="E145" s="154" t="s">
        <v>183</v>
      </c>
      <c r="F145" s="156">
        <v>14483687.630000001</v>
      </c>
      <c r="G145" s="156">
        <v>111151.67</v>
      </c>
      <c r="H145" s="156">
        <v>43247.43</v>
      </c>
      <c r="I145" s="156">
        <v>-2857.4</v>
      </c>
      <c r="J145" s="156">
        <v>146352.29999999999</v>
      </c>
    </row>
    <row r="146" spans="1:10">
      <c r="A146" s="146">
        <v>43465</v>
      </c>
      <c r="B146" s="154" t="s">
        <v>154</v>
      </c>
      <c r="C146" s="154" t="s">
        <v>196</v>
      </c>
      <c r="D146" s="156">
        <v>13860434.359999999</v>
      </c>
      <c r="E146" s="154" t="s">
        <v>183</v>
      </c>
      <c r="F146" s="156">
        <v>13854088.76</v>
      </c>
      <c r="G146" s="156">
        <v>135547.59</v>
      </c>
      <c r="H146" s="156">
        <v>12358.22</v>
      </c>
      <c r="I146" s="156">
        <v>-1555.82</v>
      </c>
      <c r="J146" s="156">
        <v>140004.39000000001</v>
      </c>
    </row>
    <row r="147" spans="1:10">
      <c r="A147" s="146">
        <v>43496</v>
      </c>
      <c r="B147" s="154" t="s">
        <v>154</v>
      </c>
      <c r="C147" s="154" t="s">
        <v>196</v>
      </c>
      <c r="D147" s="156">
        <v>16238991.939999999</v>
      </c>
      <c r="E147" s="154" t="s">
        <v>183</v>
      </c>
      <c r="F147" s="156">
        <v>16157299.57</v>
      </c>
      <c r="G147" s="156">
        <v>157984.97</v>
      </c>
      <c r="H147" s="156">
        <v>93146.96</v>
      </c>
      <c r="I147" s="156">
        <v>-5409.33</v>
      </c>
      <c r="J147" s="156">
        <v>164030.23000000001</v>
      </c>
    </row>
    <row r="148" spans="1:10">
      <c r="A148" s="146">
        <v>43524</v>
      </c>
      <c r="B148" s="154" t="s">
        <v>154</v>
      </c>
      <c r="C148" s="154" t="s">
        <v>196</v>
      </c>
      <c r="D148" s="156">
        <v>12980407.439999999</v>
      </c>
      <c r="E148" s="154" t="s">
        <v>183</v>
      </c>
      <c r="F148" s="156">
        <v>13072707.76</v>
      </c>
      <c r="G148" s="156">
        <v>122018.37</v>
      </c>
      <c r="H148" s="156">
        <v>-69818.52</v>
      </c>
      <c r="I148" s="156">
        <v>-13384.94</v>
      </c>
      <c r="J148" s="156">
        <v>131115.23000000001</v>
      </c>
    </row>
    <row r="149" spans="1:10">
      <c r="A149" s="146">
        <v>43555</v>
      </c>
      <c r="B149" s="154" t="s">
        <v>154</v>
      </c>
      <c r="C149" s="154" t="s">
        <v>196</v>
      </c>
      <c r="D149" s="156">
        <v>12630934.189999999</v>
      </c>
      <c r="E149" s="154" t="s">
        <v>183</v>
      </c>
      <c r="F149" s="156">
        <v>12573443.720000001</v>
      </c>
      <c r="G149" s="156">
        <v>132831.32</v>
      </c>
      <c r="H149" s="156">
        <v>52870.59</v>
      </c>
      <c r="I149" s="156">
        <v>-626.24</v>
      </c>
      <c r="J149" s="156">
        <v>127585.2</v>
      </c>
    </row>
    <row r="150" spans="1:10">
      <c r="A150" s="146">
        <v>43585</v>
      </c>
      <c r="B150" s="154" t="s">
        <v>154</v>
      </c>
      <c r="C150" s="154" t="s">
        <v>196</v>
      </c>
      <c r="D150" s="156">
        <v>14006512.619999999</v>
      </c>
      <c r="E150" s="154" t="s">
        <v>183</v>
      </c>
      <c r="F150" s="156">
        <v>14006851.310000001</v>
      </c>
      <c r="G150" s="156">
        <v>176512.95</v>
      </c>
      <c r="H150" s="156">
        <v>-27824.3</v>
      </c>
      <c r="I150" s="156">
        <v>-7547.42</v>
      </c>
      <c r="J150" s="156">
        <v>141479.92000000001</v>
      </c>
    </row>
    <row r="151" spans="1:10">
      <c r="A151" s="146">
        <v>43616</v>
      </c>
      <c r="B151" s="154" t="s">
        <v>154</v>
      </c>
      <c r="C151" s="154" t="s">
        <v>196</v>
      </c>
      <c r="D151" s="156">
        <v>14451622.32</v>
      </c>
      <c r="E151" s="154" t="s">
        <v>183</v>
      </c>
      <c r="F151" s="156">
        <v>14391317.27</v>
      </c>
      <c r="G151" s="156">
        <v>157338</v>
      </c>
      <c r="H151" s="156">
        <v>49556.04</v>
      </c>
      <c r="I151" s="156">
        <v>-613.01</v>
      </c>
      <c r="J151" s="156">
        <v>145975.98000000001</v>
      </c>
    </row>
    <row r="152" spans="1:10">
      <c r="A152" s="146">
        <v>43646</v>
      </c>
      <c r="B152" s="154" t="s">
        <v>154</v>
      </c>
      <c r="C152" s="154" t="s">
        <v>196</v>
      </c>
      <c r="D152" s="156">
        <v>14581211.52</v>
      </c>
      <c r="E152" s="154" t="s">
        <v>183</v>
      </c>
      <c r="F152" s="156">
        <v>14495560.49</v>
      </c>
      <c r="G152" s="156">
        <v>170406.6</v>
      </c>
      <c r="H152" s="156">
        <v>62529.4</v>
      </c>
      <c r="I152" s="156">
        <v>0</v>
      </c>
      <c r="J152" s="156">
        <v>147284.97</v>
      </c>
    </row>
    <row r="153" spans="1:10">
      <c r="A153" s="146">
        <v>43677</v>
      </c>
      <c r="B153" s="154" t="s">
        <v>154</v>
      </c>
      <c r="C153" s="154" t="s">
        <v>196</v>
      </c>
      <c r="D153" s="156">
        <v>14252975.08</v>
      </c>
      <c r="E153" s="154" t="s">
        <v>183</v>
      </c>
      <c r="F153" s="156">
        <v>14266732.23</v>
      </c>
      <c r="G153" s="156">
        <v>178177.4</v>
      </c>
      <c r="H153" s="156">
        <v>-47965.11</v>
      </c>
      <c r="I153" s="156">
        <v>0</v>
      </c>
      <c r="J153" s="156">
        <v>143969.44</v>
      </c>
    </row>
    <row r="154" spans="1:10">
      <c r="A154" s="146">
        <v>43708</v>
      </c>
      <c r="B154" s="154" t="s">
        <v>154</v>
      </c>
      <c r="C154" s="154" t="s">
        <v>196</v>
      </c>
      <c r="D154" s="156">
        <v>14778655.369999999</v>
      </c>
      <c r="E154" s="154" t="s">
        <v>183</v>
      </c>
      <c r="F154" s="156">
        <v>14746700.91</v>
      </c>
      <c r="G154" s="156">
        <v>142222.44</v>
      </c>
      <c r="H154" s="156">
        <v>41924.14</v>
      </c>
      <c r="I154" s="156">
        <v>-2912.77</v>
      </c>
      <c r="J154" s="156">
        <v>149279.35</v>
      </c>
    </row>
    <row r="155" spans="1:10">
      <c r="A155" s="146">
        <v>43738</v>
      </c>
      <c r="B155" s="154" t="s">
        <v>154</v>
      </c>
      <c r="C155" s="154" t="s">
        <v>196</v>
      </c>
      <c r="D155" s="156">
        <v>14285080.130000001</v>
      </c>
      <c r="E155" s="154" t="s">
        <v>183</v>
      </c>
      <c r="F155" s="156">
        <v>14275335.539999999</v>
      </c>
      <c r="G155" s="156">
        <v>131906.15</v>
      </c>
      <c r="H155" s="156">
        <v>22877.66</v>
      </c>
      <c r="I155" s="156">
        <v>-745.47</v>
      </c>
      <c r="J155" s="156">
        <v>144293.75</v>
      </c>
    </row>
    <row r="156" spans="1:10">
      <c r="A156" s="146">
        <v>43769</v>
      </c>
      <c r="B156" s="154" t="s">
        <v>154</v>
      </c>
      <c r="C156" s="154" t="s">
        <v>196</v>
      </c>
      <c r="D156" s="156">
        <v>14406519.859999999</v>
      </c>
      <c r="E156" s="154" t="s">
        <v>183</v>
      </c>
      <c r="F156" s="156">
        <v>14318788.810000001</v>
      </c>
      <c r="G156" s="156">
        <v>170334.48</v>
      </c>
      <c r="H156" s="156">
        <v>65360.23</v>
      </c>
      <c r="I156" s="156">
        <v>-2443.25</v>
      </c>
      <c r="J156" s="156">
        <v>145520.41</v>
      </c>
    </row>
    <row r="157" spans="1:10">
      <c r="A157" s="146">
        <v>43799</v>
      </c>
      <c r="B157" s="154" t="s">
        <v>154</v>
      </c>
      <c r="C157" s="154" t="s">
        <v>196</v>
      </c>
      <c r="D157" s="156">
        <v>14048735.34</v>
      </c>
      <c r="E157" s="154" t="s">
        <v>183</v>
      </c>
      <c r="F157" s="156">
        <v>14096922.609999999</v>
      </c>
      <c r="G157" s="156">
        <v>94145.44</v>
      </c>
      <c r="H157" s="156">
        <v>25909.439999999999</v>
      </c>
      <c r="I157" s="156">
        <v>-26335.73</v>
      </c>
      <c r="J157" s="156">
        <v>141906.42000000001</v>
      </c>
    </row>
    <row r="158" spans="1:10">
      <c r="A158" s="146">
        <v>43830</v>
      </c>
      <c r="B158" s="154" t="s">
        <v>154</v>
      </c>
      <c r="C158" s="154" t="s">
        <v>196</v>
      </c>
      <c r="D158" s="156">
        <v>14363323.880000001</v>
      </c>
      <c r="E158" s="154" t="s">
        <v>183</v>
      </c>
      <c r="F158" s="156">
        <v>14406422.18</v>
      </c>
      <c r="G158" s="156">
        <v>111751.41</v>
      </c>
      <c r="H158" s="156">
        <v>-8179.03</v>
      </c>
      <c r="I158" s="156">
        <v>-1586.6</v>
      </c>
      <c r="J158" s="156">
        <v>145084.07999999999</v>
      </c>
    </row>
    <row r="159" spans="1:10">
      <c r="A159" s="146">
        <v>43861</v>
      </c>
      <c r="B159" s="154" t="s">
        <v>154</v>
      </c>
      <c r="C159" s="154" t="s">
        <v>196</v>
      </c>
      <c r="D159" s="156">
        <v>17349165.32</v>
      </c>
      <c r="E159" s="154" t="s">
        <v>183</v>
      </c>
      <c r="F159" s="156">
        <v>17397465.399999999</v>
      </c>
      <c r="G159" s="156">
        <v>137784.32999999999</v>
      </c>
      <c r="H159" s="156">
        <v>-8106.55</v>
      </c>
      <c r="I159" s="156">
        <v>-2733.77</v>
      </c>
      <c r="J159" s="156">
        <v>175244.09</v>
      </c>
    </row>
    <row r="160" spans="1:10">
      <c r="A160" s="146">
        <v>43890</v>
      </c>
      <c r="B160" s="154" t="s">
        <v>154</v>
      </c>
      <c r="C160" s="154" t="s">
        <v>196</v>
      </c>
      <c r="D160" s="156">
        <v>12994160.4</v>
      </c>
      <c r="E160" s="154" t="s">
        <v>183</v>
      </c>
      <c r="F160" s="156">
        <v>13127368.91</v>
      </c>
      <c r="G160" s="156">
        <v>129050.13</v>
      </c>
      <c r="H160" s="156">
        <v>30309.85</v>
      </c>
      <c r="I160" s="156">
        <v>-161314.35</v>
      </c>
      <c r="J160" s="156">
        <v>131254.14000000001</v>
      </c>
    </row>
    <row r="161" spans="1:10">
      <c r="A161" s="146">
        <v>43921</v>
      </c>
      <c r="B161" s="154" t="s">
        <v>154</v>
      </c>
      <c r="C161" s="154" t="s">
        <v>196</v>
      </c>
      <c r="D161" s="156">
        <v>12700305.119999999</v>
      </c>
      <c r="E161" s="154" t="s">
        <v>183</v>
      </c>
      <c r="F161" s="156">
        <v>12724189.42</v>
      </c>
      <c r="G161" s="156">
        <v>112696.49</v>
      </c>
      <c r="H161" s="156">
        <v>2161.4299999999998</v>
      </c>
      <c r="I161" s="156">
        <v>-10456.31</v>
      </c>
      <c r="J161" s="156">
        <v>128285.91</v>
      </c>
    </row>
    <row r="162" spans="1:10">
      <c r="A162" s="146">
        <v>43951</v>
      </c>
      <c r="B162" s="154" t="s">
        <v>154</v>
      </c>
      <c r="C162" s="154" t="s">
        <v>196</v>
      </c>
      <c r="D162" s="160">
        <v>13162196.039999999</v>
      </c>
      <c r="E162" s="161" t="s">
        <v>183</v>
      </c>
      <c r="F162" s="160">
        <v>13069726.289999999</v>
      </c>
      <c r="G162" s="160">
        <v>119725.87</v>
      </c>
      <c r="H162" s="160">
        <v>106575.7</v>
      </c>
      <c r="I162" s="160">
        <v>-880.35</v>
      </c>
      <c r="J162" s="160">
        <v>132951.47</v>
      </c>
    </row>
    <row r="163" spans="1:10">
      <c r="A163" s="151">
        <v>43982</v>
      </c>
      <c r="B163" s="155" t="s">
        <v>154</v>
      </c>
      <c r="C163" s="155" t="s">
        <v>196</v>
      </c>
      <c r="D163" s="160">
        <v>12401676.65</v>
      </c>
      <c r="E163" s="161" t="s">
        <v>183</v>
      </c>
      <c r="F163" s="160">
        <v>12440119.560000001</v>
      </c>
      <c r="G163" s="160">
        <v>96386.39</v>
      </c>
      <c r="H163" s="160">
        <v>-9559.84</v>
      </c>
      <c r="I163" s="160">
        <v>0</v>
      </c>
      <c r="J163" s="160">
        <v>125269.46</v>
      </c>
    </row>
    <row r="164" spans="1:10">
      <c r="A164" s="148">
        <v>44012</v>
      </c>
      <c r="B164" s="155" t="s">
        <v>154</v>
      </c>
      <c r="C164" s="155" t="s">
        <v>196</v>
      </c>
      <c r="D164" s="142">
        <v>14534858.189999999</v>
      </c>
      <c r="E164" s="143" t="s">
        <v>183</v>
      </c>
      <c r="F164" s="142">
        <v>14435018.99</v>
      </c>
      <c r="G164" s="142">
        <v>169616.36</v>
      </c>
      <c r="H164" s="142">
        <v>77439.94</v>
      </c>
      <c r="I164" s="150">
        <v>-400.35</v>
      </c>
      <c r="J164" s="142">
        <v>146816.75</v>
      </c>
    </row>
    <row r="165" spans="1:10">
      <c r="A165" s="148">
        <v>44043</v>
      </c>
      <c r="B165" s="155" t="s">
        <v>154</v>
      </c>
      <c r="C165" s="155" t="s">
        <v>196</v>
      </c>
      <c r="D165" s="160">
        <v>15366058.359999999</v>
      </c>
      <c r="E165" s="161" t="s">
        <v>183</v>
      </c>
      <c r="F165" s="160">
        <v>15448869.82</v>
      </c>
      <c r="G165" s="160">
        <v>80898.17</v>
      </c>
      <c r="H165" s="160">
        <v>-8275.59</v>
      </c>
      <c r="I165" s="160">
        <v>-221.33</v>
      </c>
      <c r="J165" s="160">
        <v>155212.71</v>
      </c>
    </row>
    <row r="166" spans="1:10">
      <c r="A166" s="151">
        <v>44074</v>
      </c>
      <c r="B166" s="155" t="s">
        <v>154</v>
      </c>
      <c r="C166" s="155" t="s">
        <v>196</v>
      </c>
      <c r="D166" s="145">
        <v>14890754.82</v>
      </c>
      <c r="E166" s="155" t="s">
        <v>183</v>
      </c>
      <c r="F166" s="145">
        <v>14946043.17</v>
      </c>
      <c r="G166" s="145">
        <v>170340.21</v>
      </c>
      <c r="H166" s="145">
        <v>-74022.06</v>
      </c>
      <c r="I166" s="145">
        <v>-1194.8399999999999</v>
      </c>
      <c r="J166" s="145">
        <v>150411.66</v>
      </c>
    </row>
    <row r="167" spans="1:10">
      <c r="A167" s="151">
        <v>44104</v>
      </c>
      <c r="B167" s="155" t="s">
        <v>154</v>
      </c>
      <c r="C167" s="155" t="s">
        <v>196</v>
      </c>
      <c r="D167" s="145">
        <v>21544562.050000001</v>
      </c>
      <c r="E167" s="155" t="s">
        <v>183</v>
      </c>
      <c r="F167" s="145">
        <v>14987854.33</v>
      </c>
      <c r="G167" s="145">
        <v>147034.48000000001</v>
      </c>
      <c r="H167" s="145">
        <v>6628966.04</v>
      </c>
      <c r="I167" s="145">
        <v>-1670.96</v>
      </c>
      <c r="J167" s="145">
        <v>217621.84</v>
      </c>
    </row>
    <row r="168" spans="1:10">
      <c r="A168" s="148">
        <v>44135</v>
      </c>
      <c r="B168" s="155" t="s">
        <v>154</v>
      </c>
      <c r="C168" s="155" t="s">
        <v>196</v>
      </c>
      <c r="D168" s="145">
        <v>15416852.949999999</v>
      </c>
      <c r="E168" s="155" t="s">
        <v>183</v>
      </c>
      <c r="F168" s="145">
        <v>15034143.99</v>
      </c>
      <c r="G168" s="145">
        <v>128340.87</v>
      </c>
      <c r="H168" s="145">
        <v>412023.26</v>
      </c>
      <c r="I168" s="145">
        <v>-1929.39</v>
      </c>
      <c r="J168" s="145">
        <v>155725.78</v>
      </c>
    </row>
    <row r="169" spans="1:10">
      <c r="A169" s="146">
        <v>44165</v>
      </c>
      <c r="B169" s="155" t="s">
        <v>154</v>
      </c>
      <c r="C169" s="155" t="s">
        <v>196</v>
      </c>
      <c r="D169" s="145">
        <v>15641472.66</v>
      </c>
      <c r="E169" s="155" t="s">
        <v>183</v>
      </c>
      <c r="F169" s="145">
        <v>15587721.619999999</v>
      </c>
      <c r="G169" s="145">
        <v>193222.45</v>
      </c>
      <c r="H169" s="145">
        <v>22962.400000000001</v>
      </c>
      <c r="I169" s="145">
        <v>-4439.1400000000003</v>
      </c>
      <c r="J169" s="145">
        <v>157994.67000000001</v>
      </c>
    </row>
    <row r="170" spans="1:10">
      <c r="A170" s="146">
        <v>44196</v>
      </c>
      <c r="B170" s="155" t="s">
        <v>154</v>
      </c>
      <c r="C170" s="155" t="s">
        <v>196</v>
      </c>
      <c r="D170" s="145">
        <v>16016825.93</v>
      </c>
      <c r="E170" s="155" t="s">
        <v>183</v>
      </c>
      <c r="F170" s="145">
        <v>16036014.390000001</v>
      </c>
      <c r="G170" s="145">
        <v>221187.35</v>
      </c>
      <c r="H170" s="145">
        <v>-78589.69</v>
      </c>
      <c r="I170" s="145">
        <v>0</v>
      </c>
      <c r="J170" s="145">
        <v>161786.12</v>
      </c>
    </row>
    <row r="171" spans="1:10">
      <c r="A171" s="148">
        <v>44227</v>
      </c>
      <c r="B171" s="155" t="s">
        <v>154</v>
      </c>
      <c r="C171" s="155" t="s">
        <v>196</v>
      </c>
      <c r="D171" s="145">
        <v>19066998.18</v>
      </c>
      <c r="E171" s="155" t="s">
        <v>183</v>
      </c>
      <c r="F171" s="145">
        <v>19115965.059999999</v>
      </c>
      <c r="G171" s="145">
        <v>142222.35</v>
      </c>
      <c r="H171" s="145">
        <v>4550.12</v>
      </c>
      <c r="I171" s="145">
        <v>-3143.42</v>
      </c>
      <c r="J171" s="145">
        <v>192595.93</v>
      </c>
    </row>
    <row r="172" spans="1:10">
      <c r="A172" s="148">
        <v>44255</v>
      </c>
      <c r="B172" s="155" t="s">
        <v>154</v>
      </c>
      <c r="C172" s="155" t="s">
        <v>196</v>
      </c>
      <c r="D172" s="145">
        <v>14820200.640000001</v>
      </c>
      <c r="E172" s="155" t="s">
        <v>183</v>
      </c>
      <c r="F172" s="145">
        <v>14831605.689999999</v>
      </c>
      <c r="G172" s="145">
        <v>129828.43</v>
      </c>
      <c r="H172" s="145">
        <v>10478.129999999999</v>
      </c>
      <c r="I172" s="145">
        <v>-2012.61</v>
      </c>
      <c r="J172" s="145">
        <v>149699</v>
      </c>
    </row>
    <row r="173" spans="1:10">
      <c r="A173" s="148">
        <v>44286</v>
      </c>
      <c r="B173" s="155" t="s">
        <v>154</v>
      </c>
      <c r="C173" s="155" t="s">
        <v>196</v>
      </c>
      <c r="D173" s="145">
        <v>14511934.560000001</v>
      </c>
      <c r="E173" s="155" t="s">
        <v>183</v>
      </c>
      <c r="F173" s="145">
        <v>14419640.300000001</v>
      </c>
      <c r="G173" s="145">
        <v>237910.75</v>
      </c>
      <c r="H173" s="145">
        <v>1287.1600000000001</v>
      </c>
      <c r="I173" s="145">
        <v>-318.45</v>
      </c>
      <c r="J173" s="145">
        <v>146585.20000000001</v>
      </c>
    </row>
    <row r="174" spans="1:10">
      <c r="A174" s="148">
        <v>44316</v>
      </c>
      <c r="B174" s="155" t="s">
        <v>154</v>
      </c>
      <c r="C174" s="155" t="s">
        <v>196</v>
      </c>
      <c r="D174" s="145">
        <v>16687909.949999999</v>
      </c>
      <c r="E174" s="155" t="s">
        <v>183</v>
      </c>
      <c r="F174" s="145">
        <v>16834719.48</v>
      </c>
      <c r="G174" s="145">
        <v>176909.55</v>
      </c>
      <c r="H174" s="145">
        <v>-154806.9</v>
      </c>
      <c r="I174" s="145">
        <v>-347.42</v>
      </c>
      <c r="J174" s="145">
        <v>168564.76</v>
      </c>
    </row>
    <row r="175" spans="1:10">
      <c r="A175" s="148">
        <v>44347</v>
      </c>
      <c r="B175" s="155" t="s">
        <v>154</v>
      </c>
      <c r="C175" s="155" t="s">
        <v>196</v>
      </c>
      <c r="D175" s="145">
        <v>17312366.809999999</v>
      </c>
      <c r="E175" s="155" t="s">
        <v>183</v>
      </c>
      <c r="F175" s="145">
        <v>17185228.170000002</v>
      </c>
      <c r="G175" s="145">
        <v>154290.21</v>
      </c>
      <c r="H175" s="145">
        <v>147869.57999999999</v>
      </c>
      <c r="I175" s="145">
        <v>-148.75</v>
      </c>
      <c r="J175" s="145">
        <v>174872.4</v>
      </c>
    </row>
    <row r="176" spans="1:10">
      <c r="A176" s="148">
        <v>44377</v>
      </c>
      <c r="B176" s="155" t="s">
        <v>154</v>
      </c>
      <c r="C176" s="155" t="s">
        <v>196</v>
      </c>
      <c r="D176" s="145">
        <v>17260095.800000001</v>
      </c>
      <c r="E176" s="155" t="s">
        <v>183</v>
      </c>
      <c r="F176" s="145">
        <v>17534665.850000001</v>
      </c>
      <c r="G176" s="145">
        <v>174098.45</v>
      </c>
      <c r="H176" s="145">
        <v>-274082.51</v>
      </c>
      <c r="I176" s="145">
        <v>-241.59</v>
      </c>
      <c r="J176" s="145">
        <v>174344.4</v>
      </c>
    </row>
    <row r="177" spans="1:10">
      <c r="A177" s="148">
        <v>44408</v>
      </c>
      <c r="B177" s="155" t="s">
        <v>154</v>
      </c>
      <c r="C177" s="155" t="s">
        <v>196</v>
      </c>
      <c r="D177" s="145">
        <v>18194851.41</v>
      </c>
      <c r="E177" s="155" t="s">
        <v>183</v>
      </c>
      <c r="F177" s="145">
        <v>18340913.850000001</v>
      </c>
      <c r="G177" s="145">
        <v>169521.69</v>
      </c>
      <c r="H177" s="145">
        <v>-131001.98</v>
      </c>
      <c r="I177" s="145">
        <v>-795.77</v>
      </c>
      <c r="J177" s="145">
        <v>183786.38</v>
      </c>
    </row>
    <row r="178" spans="1:10">
      <c r="A178" s="148">
        <v>44439</v>
      </c>
      <c r="B178" s="155" t="s">
        <v>154</v>
      </c>
      <c r="C178" s="155" t="s">
        <v>196</v>
      </c>
      <c r="D178" s="145">
        <v>18099048.079999998</v>
      </c>
      <c r="E178" s="155" t="s">
        <v>183</v>
      </c>
      <c r="F178" s="145">
        <v>18091365.899999999</v>
      </c>
      <c r="G178" s="145">
        <v>146324.15</v>
      </c>
      <c r="H178" s="145">
        <v>44951.79</v>
      </c>
      <c r="I178" s="145">
        <v>-775.09</v>
      </c>
      <c r="J178" s="145">
        <v>182818.67</v>
      </c>
    </row>
    <row r="179" spans="1:10">
      <c r="A179" s="148">
        <v>44469</v>
      </c>
      <c r="B179" s="155" t="s">
        <v>154</v>
      </c>
      <c r="C179" s="155" t="s">
        <v>196</v>
      </c>
      <c r="D179" s="145">
        <v>17841904.66</v>
      </c>
      <c r="E179" s="155" t="s">
        <v>183</v>
      </c>
      <c r="F179" s="145">
        <v>17796550.359999999</v>
      </c>
      <c r="G179" s="145">
        <v>216963.65</v>
      </c>
      <c r="H179" s="145">
        <v>8743.61</v>
      </c>
      <c r="I179" s="145">
        <v>-131.69999999999999</v>
      </c>
      <c r="J179" s="145">
        <v>180221.26</v>
      </c>
    </row>
    <row r="180" spans="1:10">
      <c r="A180" s="148">
        <v>44500</v>
      </c>
      <c r="B180" s="155" t="s">
        <v>154</v>
      </c>
      <c r="C180" s="155" t="s">
        <v>196</v>
      </c>
      <c r="D180" s="145">
        <v>17970090.57</v>
      </c>
      <c r="E180" s="155" t="s">
        <v>183</v>
      </c>
      <c r="F180" s="145">
        <v>17949591.379999999</v>
      </c>
      <c r="G180" s="145">
        <v>177489.73</v>
      </c>
      <c r="H180" s="145">
        <v>25238.87</v>
      </c>
      <c r="I180" s="145">
        <v>-713.35</v>
      </c>
      <c r="J180" s="145">
        <v>181516.06</v>
      </c>
    </row>
    <row r="181" spans="1:10">
      <c r="A181" s="148">
        <v>44530</v>
      </c>
      <c r="B181" s="155" t="s">
        <v>154</v>
      </c>
      <c r="C181" s="155" t="s">
        <v>196</v>
      </c>
      <c r="D181" s="145">
        <v>17293162.350000001</v>
      </c>
      <c r="E181" s="155" t="s">
        <v>183</v>
      </c>
      <c r="F181" s="145">
        <v>17239159.940000001</v>
      </c>
      <c r="G181" s="145">
        <v>212038.76</v>
      </c>
      <c r="H181" s="145">
        <v>29634.48</v>
      </c>
      <c r="I181" s="145">
        <v>-12992.42</v>
      </c>
      <c r="J181" s="145">
        <v>174678.41</v>
      </c>
    </row>
    <row r="182" spans="1:10">
      <c r="A182" s="148">
        <v>44561</v>
      </c>
      <c r="B182" s="155" t="s">
        <v>154</v>
      </c>
      <c r="C182" s="155" t="s">
        <v>196</v>
      </c>
      <c r="D182" s="145">
        <v>19099225.34</v>
      </c>
      <c r="E182" s="155" t="s">
        <v>183</v>
      </c>
      <c r="F182" s="145">
        <v>19178370.719999999</v>
      </c>
      <c r="G182" s="145">
        <v>133209.69</v>
      </c>
      <c r="H182" s="145">
        <v>-19433.61</v>
      </c>
      <c r="I182" s="145">
        <v>0</v>
      </c>
      <c r="J182" s="145">
        <v>192921.46</v>
      </c>
    </row>
    <row r="183" spans="1:10">
      <c r="A183" s="146">
        <v>44592</v>
      </c>
      <c r="B183" s="155" t="s">
        <v>154</v>
      </c>
      <c r="C183" s="155" t="s">
        <v>196</v>
      </c>
      <c r="D183" s="145">
        <v>20968135.079999998</v>
      </c>
      <c r="E183" s="155" t="s">
        <v>183</v>
      </c>
      <c r="F183" s="145">
        <v>20983420.289999999</v>
      </c>
      <c r="G183" s="145">
        <v>161158.13</v>
      </c>
      <c r="H183" s="145">
        <v>42384.22</v>
      </c>
      <c r="I183" s="145">
        <v>-7028.21</v>
      </c>
      <c r="J183" s="145">
        <v>211799.35</v>
      </c>
    </row>
    <row r="184" spans="1:10">
      <c r="A184" s="146">
        <v>44620</v>
      </c>
      <c r="B184" s="155" t="s">
        <v>154</v>
      </c>
      <c r="C184" s="155" t="s">
        <v>196</v>
      </c>
      <c r="D184" s="145">
        <v>16954700.68</v>
      </c>
      <c r="E184" s="155" t="s">
        <v>183</v>
      </c>
      <c r="F184" s="145">
        <v>17072788.670000002</v>
      </c>
      <c r="G184" s="145">
        <v>137173.96</v>
      </c>
      <c r="H184" s="145">
        <v>-83213.64</v>
      </c>
      <c r="I184" s="145">
        <v>-788.71</v>
      </c>
      <c r="J184" s="145">
        <v>171259.6</v>
      </c>
    </row>
    <row r="185" spans="1:10">
      <c r="A185" s="146"/>
      <c r="B185" s="155"/>
      <c r="C185" s="155"/>
      <c r="D185" s="145"/>
      <c r="E185" s="155"/>
      <c r="F185" s="145"/>
      <c r="G185" s="145"/>
      <c r="H185" s="145"/>
      <c r="I185" s="145"/>
      <c r="J185" s="145"/>
    </row>
    <row r="186" spans="1:10">
      <c r="A186" s="146"/>
      <c r="B186" s="155"/>
      <c r="C186" s="155"/>
      <c r="D186" s="145"/>
      <c r="E186" s="155"/>
      <c r="F186" s="145"/>
      <c r="G186" s="145"/>
      <c r="H186" s="145"/>
      <c r="I186" s="145"/>
      <c r="J186" s="145"/>
    </row>
    <row r="187" spans="1:10">
      <c r="A187" s="146"/>
      <c r="B187" s="155"/>
      <c r="C187" s="155"/>
      <c r="D187" s="145"/>
      <c r="E187" s="155"/>
      <c r="F187" s="145"/>
      <c r="G187" s="145"/>
      <c r="H187" s="145"/>
      <c r="I187" s="145"/>
      <c r="J187" s="145"/>
    </row>
    <row r="188" spans="1:10">
      <c r="A188" s="146"/>
      <c r="B188" s="155"/>
      <c r="C188" s="155"/>
      <c r="D188" s="145"/>
      <c r="E188" s="155"/>
      <c r="F188" s="145"/>
      <c r="G188" s="145"/>
      <c r="H188" s="145"/>
      <c r="I188" s="145"/>
      <c r="J188" s="145"/>
    </row>
    <row r="189" spans="1:10">
      <c r="A189" s="146"/>
      <c r="B189" s="155"/>
      <c r="C189" s="155"/>
      <c r="D189" s="145"/>
      <c r="E189" s="155"/>
      <c r="F189" s="145"/>
      <c r="G189" s="145"/>
      <c r="H189" s="145"/>
      <c r="I189" s="145"/>
      <c r="J189" s="145"/>
    </row>
    <row r="190" spans="1:10">
      <c r="A190" s="146"/>
      <c r="B190" s="155"/>
      <c r="C190" s="155"/>
      <c r="D190" s="145"/>
      <c r="E190" s="155"/>
      <c r="F190" s="145"/>
      <c r="G190" s="145"/>
      <c r="H190" s="145"/>
      <c r="I190" s="145"/>
      <c r="J190" s="145"/>
    </row>
    <row r="191" spans="1:10">
      <c r="A191" s="146"/>
      <c r="B191" s="155"/>
      <c r="C191" s="155"/>
      <c r="D191" s="145"/>
      <c r="E191" s="155"/>
      <c r="F191" s="145"/>
      <c r="G191" s="145"/>
      <c r="H191" s="145"/>
      <c r="I191" s="145"/>
      <c r="J191" s="145"/>
    </row>
    <row r="192" spans="1:10">
      <c r="A192" s="146"/>
      <c r="B192" s="155"/>
      <c r="C192" s="155"/>
      <c r="D192" s="145"/>
      <c r="E192" s="155"/>
      <c r="F192" s="145"/>
      <c r="G192" s="145"/>
      <c r="H192" s="145"/>
      <c r="I192" s="145"/>
      <c r="J192" s="145"/>
    </row>
    <row r="193" spans="1:10">
      <c r="A193" s="146"/>
      <c r="B193" s="155"/>
      <c r="C193" s="155"/>
      <c r="D193" s="145"/>
      <c r="E193" s="155"/>
      <c r="F193" s="145"/>
      <c r="G193" s="145"/>
      <c r="H193" s="145"/>
      <c r="I193" s="145"/>
      <c r="J193" s="145"/>
    </row>
    <row r="194" spans="1:10">
      <c r="A194" s="146"/>
      <c r="B194" s="155"/>
      <c r="C194" s="155"/>
      <c r="D194" s="145"/>
      <c r="E194" s="155"/>
      <c r="F194" s="145"/>
      <c r="G194" s="145"/>
      <c r="H194" s="145"/>
      <c r="I194" s="145"/>
      <c r="J194" s="145"/>
    </row>
    <row r="195" spans="1:10">
      <c r="A195" s="146"/>
      <c r="B195" s="155"/>
      <c r="C195" s="155"/>
      <c r="D195" s="145"/>
      <c r="E195" s="155"/>
      <c r="F195" s="145"/>
      <c r="G195" s="145"/>
      <c r="H195" s="145"/>
      <c r="I195" s="145"/>
      <c r="J195" s="145"/>
    </row>
    <row r="196" spans="1:10">
      <c r="A196" s="146"/>
      <c r="B196" s="155"/>
      <c r="C196" s="155"/>
      <c r="D196" s="145"/>
      <c r="E196" s="155"/>
      <c r="F196" s="145"/>
      <c r="G196" s="145"/>
      <c r="H196" s="145"/>
      <c r="I196" s="145"/>
      <c r="J196" s="145"/>
    </row>
    <row r="197" spans="1:10">
      <c r="A197" s="146"/>
      <c r="B197" s="155"/>
      <c r="C197" s="155"/>
      <c r="D197" s="145"/>
      <c r="E197" s="155"/>
      <c r="F197" s="145"/>
      <c r="G197" s="145"/>
      <c r="H197" s="145"/>
      <c r="I197" s="145"/>
      <c r="J197" s="145"/>
    </row>
    <row r="198" spans="1:10">
      <c r="A198" s="146"/>
      <c r="B198" s="155"/>
      <c r="C198" s="155"/>
      <c r="D198" s="145"/>
      <c r="E198" s="155"/>
      <c r="F198" s="145"/>
      <c r="G198" s="145"/>
      <c r="H198" s="145"/>
      <c r="I198" s="145"/>
      <c r="J198" s="145"/>
    </row>
    <row r="199" spans="1:10">
      <c r="A199" s="146"/>
      <c r="B199" s="155"/>
      <c r="C199" s="155"/>
      <c r="D199" s="145"/>
      <c r="E199" s="155"/>
      <c r="F199" s="145"/>
      <c r="G199" s="145"/>
      <c r="H199" s="145"/>
      <c r="I199" s="145"/>
      <c r="J199" s="145"/>
    </row>
    <row r="200" spans="1:10">
      <c r="A200" s="146"/>
      <c r="B200" s="155"/>
      <c r="C200" s="155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74BE7-CB3B-4196-96EC-7DFA410DD378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97</v>
      </c>
      <c r="C2" s="154" t="s">
        <v>197</v>
      </c>
      <c r="D2" s="156">
        <v>2274127.7999999998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97</v>
      </c>
      <c r="C3" s="154" t="s">
        <v>197</v>
      </c>
      <c r="D3" s="156">
        <v>2826727.95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97</v>
      </c>
      <c r="C4" s="154" t="s">
        <v>197</v>
      </c>
      <c r="D4" s="156">
        <v>2316348.11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97</v>
      </c>
      <c r="C5" s="154" t="s">
        <v>197</v>
      </c>
      <c r="D5" s="156">
        <v>2231839.19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97</v>
      </c>
      <c r="C6" s="154" t="s">
        <v>197</v>
      </c>
      <c r="D6" s="156">
        <v>2488798.7999999998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97</v>
      </c>
      <c r="C7" s="154" t="s">
        <v>197</v>
      </c>
      <c r="D7" s="156">
        <v>2843454.36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97</v>
      </c>
      <c r="C8" s="154" t="s">
        <v>197</v>
      </c>
      <c r="D8" s="156">
        <v>2637040.31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97</v>
      </c>
      <c r="C9" s="154" t="s">
        <v>197</v>
      </c>
      <c r="D9" s="156">
        <v>2253862.4500000002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97</v>
      </c>
      <c r="C10" s="154" t="s">
        <v>197</v>
      </c>
      <c r="D10" s="156">
        <v>2841926.59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97</v>
      </c>
      <c r="C11" s="154" t="s">
        <v>197</v>
      </c>
      <c r="D11" s="156">
        <v>2238247.5699999998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97</v>
      </c>
      <c r="C12" s="154" t="s">
        <v>197</v>
      </c>
      <c r="D12" s="156">
        <v>2644718.12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97</v>
      </c>
      <c r="C13" s="154" t="s">
        <v>197</v>
      </c>
      <c r="D13" s="156">
        <v>2587991.14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97</v>
      </c>
      <c r="C14" s="154" t="s">
        <v>197</v>
      </c>
      <c r="D14" s="156">
        <v>2157667.27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97</v>
      </c>
      <c r="C15" s="154" t="s">
        <v>197</v>
      </c>
      <c r="D15" s="156">
        <v>2836860.47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97</v>
      </c>
      <c r="C16" s="154" t="s">
        <v>197</v>
      </c>
      <c r="D16" s="156">
        <v>1843557.56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97</v>
      </c>
      <c r="C17" s="154" t="s">
        <v>197</v>
      </c>
      <c r="D17" s="156">
        <v>2454551.21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97</v>
      </c>
      <c r="C18" s="154" t="s">
        <v>197</v>
      </c>
      <c r="D18" s="156">
        <v>2623991.71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97</v>
      </c>
      <c r="C19" s="154" t="s">
        <v>197</v>
      </c>
      <c r="D19" s="156">
        <v>2325586.11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97</v>
      </c>
      <c r="C20" s="154" t="s">
        <v>197</v>
      </c>
      <c r="D20" s="156">
        <v>2359805.29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97</v>
      </c>
      <c r="C21" s="154" t="s">
        <v>197</v>
      </c>
      <c r="D21" s="156">
        <v>2563836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97</v>
      </c>
      <c r="C22" s="154" t="s">
        <v>197</v>
      </c>
      <c r="D22" s="156">
        <v>2248333.64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97</v>
      </c>
      <c r="C23" s="154" t="s">
        <v>197</v>
      </c>
      <c r="D23" s="156">
        <v>2231767.9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97</v>
      </c>
      <c r="C24" s="154" t="s">
        <v>197</v>
      </c>
      <c r="D24" s="156">
        <v>2523488.9700000002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97</v>
      </c>
      <c r="C25" s="154" t="s">
        <v>197</v>
      </c>
      <c r="D25" s="156">
        <v>2177643.61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97</v>
      </c>
      <c r="C26" s="154" t="s">
        <v>197</v>
      </c>
      <c r="D26" s="156">
        <v>2123320.6800000002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97</v>
      </c>
      <c r="C27" s="154" t="s">
        <v>197</v>
      </c>
      <c r="D27" s="156">
        <v>2860695.46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97</v>
      </c>
      <c r="C28" s="154" t="s">
        <v>197</v>
      </c>
      <c r="D28" s="156">
        <v>2159798.4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97</v>
      </c>
      <c r="C29" s="154" t="s">
        <v>197</v>
      </c>
      <c r="D29" s="156">
        <v>1622965.4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97</v>
      </c>
      <c r="C30" s="154" t="s">
        <v>197</v>
      </c>
      <c r="D30" s="156">
        <v>1816690.25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97</v>
      </c>
      <c r="C31" s="154" t="s">
        <v>197</v>
      </c>
      <c r="D31" s="156">
        <v>1498966.56</v>
      </c>
      <c r="E31" s="154" t="s">
        <v>183</v>
      </c>
      <c r="F31" s="156">
        <v>1513897.57</v>
      </c>
      <c r="G31" s="156">
        <v>13945.94</v>
      </c>
      <c r="H31" s="156">
        <v>-13735.87</v>
      </c>
      <c r="I31" s="156">
        <v>0</v>
      </c>
      <c r="J31" s="156">
        <v>-15141.08</v>
      </c>
    </row>
    <row r="32" spans="1:10">
      <c r="A32" s="146">
        <v>39994</v>
      </c>
      <c r="B32" s="154" t="s">
        <v>97</v>
      </c>
      <c r="C32" s="154" t="s">
        <v>197</v>
      </c>
      <c r="D32" s="156">
        <v>2103753.1</v>
      </c>
      <c r="E32" s="154" t="s">
        <v>183</v>
      </c>
      <c r="F32" s="156">
        <v>2104780.42</v>
      </c>
      <c r="G32" s="156">
        <v>17501.310000000001</v>
      </c>
      <c r="H32" s="156">
        <v>2721.41</v>
      </c>
      <c r="I32" s="156">
        <v>0</v>
      </c>
      <c r="J32" s="156">
        <v>-21250.04</v>
      </c>
    </row>
    <row r="33" spans="1:10">
      <c r="A33" s="146">
        <v>40025</v>
      </c>
      <c r="B33" s="154" t="s">
        <v>97</v>
      </c>
      <c r="C33" s="154" t="s">
        <v>197</v>
      </c>
      <c r="D33" s="156">
        <v>2284462.9300000002</v>
      </c>
      <c r="E33" s="154" t="s">
        <v>183</v>
      </c>
      <c r="F33" s="156">
        <v>2250444.6</v>
      </c>
      <c r="G33" s="156">
        <v>35338.949999999997</v>
      </c>
      <c r="H33" s="156">
        <v>21754.76</v>
      </c>
      <c r="I33" s="156">
        <v>0</v>
      </c>
      <c r="J33" s="156">
        <v>-23075.38</v>
      </c>
    </row>
    <row r="34" spans="1:10">
      <c r="A34" s="146">
        <v>40056</v>
      </c>
      <c r="B34" s="154" t="s">
        <v>97</v>
      </c>
      <c r="C34" s="154" t="s">
        <v>197</v>
      </c>
      <c r="D34" s="156">
        <v>2201832.63</v>
      </c>
      <c r="E34" s="154" t="s">
        <v>183</v>
      </c>
      <c r="F34" s="156">
        <v>2222465.63</v>
      </c>
      <c r="G34" s="156">
        <v>9094.8799999999992</v>
      </c>
      <c r="H34" s="156">
        <v>-7487.15</v>
      </c>
      <c r="I34" s="156">
        <v>0</v>
      </c>
      <c r="J34" s="156">
        <v>-22240.73</v>
      </c>
    </row>
    <row r="35" spans="1:10">
      <c r="A35" s="146">
        <v>40086</v>
      </c>
      <c r="B35" s="154" t="s">
        <v>97</v>
      </c>
      <c r="C35" s="154" t="s">
        <v>197</v>
      </c>
      <c r="D35" s="156">
        <v>2368503.38</v>
      </c>
      <c r="E35" s="154" t="s">
        <v>183</v>
      </c>
      <c r="F35" s="156">
        <v>2383150.4300000002</v>
      </c>
      <c r="G35" s="156">
        <v>8677.57</v>
      </c>
      <c r="H35" s="156">
        <v>599.66</v>
      </c>
      <c r="I35" s="156">
        <v>0</v>
      </c>
      <c r="J35" s="156">
        <v>-23924.28</v>
      </c>
    </row>
    <row r="36" spans="1:10">
      <c r="A36" s="146">
        <v>40117</v>
      </c>
      <c r="B36" s="154" t="s">
        <v>97</v>
      </c>
      <c r="C36" s="154" t="s">
        <v>197</v>
      </c>
      <c r="D36" s="156">
        <v>2091857.76</v>
      </c>
      <c r="E36" s="154" t="s">
        <v>183</v>
      </c>
      <c r="F36" s="156">
        <v>2104035.44</v>
      </c>
      <c r="G36" s="156">
        <v>6570.41</v>
      </c>
      <c r="H36" s="156">
        <v>2381.7800000000002</v>
      </c>
      <c r="I36" s="156">
        <v>0</v>
      </c>
      <c r="J36" s="156">
        <v>-21129.87</v>
      </c>
    </row>
    <row r="37" spans="1:10">
      <c r="A37" s="146">
        <v>40147</v>
      </c>
      <c r="B37" s="154" t="s">
        <v>97</v>
      </c>
      <c r="C37" s="154" t="s">
        <v>197</v>
      </c>
      <c r="D37" s="156">
        <v>2106367.08</v>
      </c>
      <c r="E37" s="154" t="s">
        <v>183</v>
      </c>
      <c r="F37" s="156">
        <v>2154779.85</v>
      </c>
      <c r="G37" s="156">
        <v>6736.45</v>
      </c>
      <c r="H37" s="156">
        <v>-33872.78</v>
      </c>
      <c r="I37" s="156">
        <v>0</v>
      </c>
      <c r="J37" s="156">
        <v>-21276.44</v>
      </c>
    </row>
    <row r="38" spans="1:10">
      <c r="A38" s="146">
        <v>40178</v>
      </c>
      <c r="B38" s="154" t="s">
        <v>97</v>
      </c>
      <c r="C38" s="154" t="s">
        <v>197</v>
      </c>
      <c r="D38" s="156">
        <v>2191646.35</v>
      </c>
      <c r="E38" s="154" t="s">
        <v>183</v>
      </c>
      <c r="F38" s="156">
        <v>2195259.2799999998</v>
      </c>
      <c r="G38" s="156">
        <v>10978.77</v>
      </c>
      <c r="H38" s="156">
        <v>7546.14</v>
      </c>
      <c r="I38" s="156">
        <v>0</v>
      </c>
      <c r="J38" s="156">
        <v>-22137.84</v>
      </c>
    </row>
    <row r="39" spans="1:10">
      <c r="A39" s="146">
        <v>40209</v>
      </c>
      <c r="B39" s="154" t="s">
        <v>97</v>
      </c>
      <c r="C39" s="154" t="s">
        <v>197</v>
      </c>
      <c r="D39" s="156">
        <v>2415759.2400000002</v>
      </c>
      <c r="E39" s="154" t="s">
        <v>183</v>
      </c>
      <c r="F39" s="156">
        <v>2401342.4</v>
      </c>
      <c r="G39" s="156">
        <v>35537.89</v>
      </c>
      <c r="H39" s="156">
        <v>3280.55</v>
      </c>
      <c r="I39" s="156">
        <v>0</v>
      </c>
      <c r="J39" s="156">
        <v>-24401.599999999999</v>
      </c>
    </row>
    <row r="40" spans="1:10">
      <c r="A40" s="146">
        <v>40237</v>
      </c>
      <c r="B40" s="154" t="s">
        <v>97</v>
      </c>
      <c r="C40" s="154" t="s">
        <v>197</v>
      </c>
      <c r="D40" s="156">
        <v>2316130.2400000002</v>
      </c>
      <c r="E40" s="154" t="s">
        <v>183</v>
      </c>
      <c r="F40" s="156">
        <v>2294254.11</v>
      </c>
      <c r="G40" s="156">
        <v>44611.18</v>
      </c>
      <c r="H40" s="156">
        <v>660.21</v>
      </c>
      <c r="I40" s="156">
        <v>0</v>
      </c>
      <c r="J40" s="156">
        <v>-23395.26</v>
      </c>
    </row>
    <row r="41" spans="1:10">
      <c r="A41" s="146">
        <v>40268</v>
      </c>
      <c r="B41" s="154" t="s">
        <v>97</v>
      </c>
      <c r="C41" s="154" t="s">
        <v>197</v>
      </c>
      <c r="D41" s="156">
        <v>2369502.61</v>
      </c>
      <c r="E41" s="154" t="s">
        <v>183</v>
      </c>
      <c r="F41" s="156">
        <v>2335595.29</v>
      </c>
      <c r="G41" s="156">
        <v>37544.6</v>
      </c>
      <c r="H41" s="156">
        <v>20297.09</v>
      </c>
      <c r="I41" s="156">
        <v>0</v>
      </c>
      <c r="J41" s="156">
        <v>-23934.37</v>
      </c>
    </row>
    <row r="42" spans="1:10">
      <c r="A42" s="146">
        <v>40298</v>
      </c>
      <c r="B42" s="154" t="s">
        <v>97</v>
      </c>
      <c r="C42" s="154" t="s">
        <v>197</v>
      </c>
      <c r="D42" s="156">
        <v>2542493.77</v>
      </c>
      <c r="E42" s="154" t="s">
        <v>183</v>
      </c>
      <c r="F42" s="156">
        <v>2457827.19</v>
      </c>
      <c r="G42" s="156">
        <v>104107.92</v>
      </c>
      <c r="H42" s="156">
        <v>6240.43</v>
      </c>
      <c r="I42" s="156">
        <v>0</v>
      </c>
      <c r="J42" s="156">
        <v>-25681.77</v>
      </c>
    </row>
    <row r="43" spans="1:10">
      <c r="A43" s="146">
        <v>40329</v>
      </c>
      <c r="B43" s="154" t="s">
        <v>97</v>
      </c>
      <c r="C43" s="154" t="s">
        <v>197</v>
      </c>
      <c r="D43" s="156">
        <v>2284615.9700000002</v>
      </c>
      <c r="E43" s="154" t="s">
        <v>183</v>
      </c>
      <c r="F43" s="156">
        <v>2291852.5299999998</v>
      </c>
      <c r="G43" s="156">
        <v>16119.78</v>
      </c>
      <c r="H43" s="156">
        <v>-279.41000000000003</v>
      </c>
      <c r="I43" s="156">
        <v>0</v>
      </c>
      <c r="J43" s="156">
        <v>-23076.93</v>
      </c>
    </row>
    <row r="44" spans="1:10">
      <c r="A44" s="146">
        <v>40359</v>
      </c>
      <c r="B44" s="154" t="s">
        <v>97</v>
      </c>
      <c r="C44" s="154" t="s">
        <v>197</v>
      </c>
      <c r="D44" s="156">
        <v>2412946.38</v>
      </c>
      <c r="E44" s="154" t="s">
        <v>183</v>
      </c>
      <c r="F44" s="156">
        <v>2411668.29</v>
      </c>
      <c r="G44" s="156">
        <v>15814.49</v>
      </c>
      <c r="H44" s="156">
        <v>9836.7900000000009</v>
      </c>
      <c r="I44" s="156">
        <v>0</v>
      </c>
      <c r="J44" s="156">
        <v>-24373.19</v>
      </c>
    </row>
    <row r="45" spans="1:10">
      <c r="A45" s="146">
        <v>40390</v>
      </c>
      <c r="B45" s="154" t="s">
        <v>97</v>
      </c>
      <c r="C45" s="154" t="s">
        <v>197</v>
      </c>
      <c r="D45" s="156">
        <v>2282538.2799999998</v>
      </c>
      <c r="E45" s="154" t="s">
        <v>183</v>
      </c>
      <c r="F45" s="156">
        <v>2299078.06</v>
      </c>
      <c r="G45" s="156">
        <v>7675.86</v>
      </c>
      <c r="H45" s="156">
        <v>-1159.7</v>
      </c>
      <c r="I45" s="156">
        <v>0</v>
      </c>
      <c r="J45" s="156">
        <v>-23055.94</v>
      </c>
    </row>
    <row r="46" spans="1:10">
      <c r="A46" s="146">
        <v>40421</v>
      </c>
      <c r="B46" s="154" t="s">
        <v>97</v>
      </c>
      <c r="C46" s="154" t="s">
        <v>197</v>
      </c>
      <c r="D46" s="156">
        <v>2385881.1</v>
      </c>
      <c r="E46" s="154" t="s">
        <v>183</v>
      </c>
      <c r="F46" s="156">
        <v>2410131.5</v>
      </c>
      <c r="G46" s="156">
        <v>8403.94</v>
      </c>
      <c r="H46" s="156">
        <v>-8554.5400000000009</v>
      </c>
      <c r="I46" s="156">
        <v>0</v>
      </c>
      <c r="J46" s="156">
        <v>-24099.8</v>
      </c>
    </row>
    <row r="47" spans="1:10">
      <c r="A47" s="146">
        <v>40451</v>
      </c>
      <c r="B47" s="154" t="s">
        <v>97</v>
      </c>
      <c r="C47" s="154" t="s">
        <v>197</v>
      </c>
      <c r="D47" s="156">
        <v>2334285.2599999998</v>
      </c>
      <c r="E47" s="154" t="s">
        <v>183</v>
      </c>
      <c r="F47" s="156">
        <v>2359786.65</v>
      </c>
      <c r="G47" s="156">
        <v>9145.65</v>
      </c>
      <c r="H47" s="156">
        <v>-11068.4</v>
      </c>
      <c r="I47" s="156">
        <v>0</v>
      </c>
      <c r="J47" s="156">
        <v>-23578.639999999999</v>
      </c>
    </row>
    <row r="48" spans="1:10">
      <c r="A48" s="146">
        <v>40482</v>
      </c>
      <c r="B48" s="154" t="s">
        <v>97</v>
      </c>
      <c r="C48" s="154" t="s">
        <v>197</v>
      </c>
      <c r="D48" s="156">
        <v>2288108.35</v>
      </c>
      <c r="E48" s="154" t="s">
        <v>183</v>
      </c>
      <c r="F48" s="156">
        <v>2320565.6</v>
      </c>
      <c r="G48" s="156">
        <v>4914.5</v>
      </c>
      <c r="H48" s="156">
        <v>-14259.54</v>
      </c>
      <c r="I48" s="156">
        <v>0</v>
      </c>
      <c r="J48" s="156">
        <v>-23112.21</v>
      </c>
    </row>
    <row r="49" spans="1:10">
      <c r="A49" s="146">
        <v>40512</v>
      </c>
      <c r="B49" s="154" t="s">
        <v>97</v>
      </c>
      <c r="C49" s="154" t="s">
        <v>197</v>
      </c>
      <c r="D49" s="156">
        <v>2108695.27</v>
      </c>
      <c r="E49" s="154" t="s">
        <v>183</v>
      </c>
      <c r="F49" s="156">
        <v>2114154.9300000002</v>
      </c>
      <c r="G49" s="156">
        <v>10920.57</v>
      </c>
      <c r="H49" s="156">
        <v>4919.72</v>
      </c>
      <c r="I49" s="156">
        <v>0</v>
      </c>
      <c r="J49" s="156">
        <v>-21299.95</v>
      </c>
    </row>
    <row r="50" spans="1:10">
      <c r="A50" s="146">
        <v>40543</v>
      </c>
      <c r="B50" s="154" t="s">
        <v>97</v>
      </c>
      <c r="C50" s="154" t="s">
        <v>197</v>
      </c>
      <c r="D50" s="156">
        <v>2238460.8199999998</v>
      </c>
      <c r="E50" s="154" t="s">
        <v>183</v>
      </c>
      <c r="F50" s="156">
        <v>2244175.25</v>
      </c>
      <c r="G50" s="156">
        <v>10543.49</v>
      </c>
      <c r="H50" s="156">
        <v>6352.8</v>
      </c>
      <c r="I50" s="156">
        <v>0</v>
      </c>
      <c r="J50" s="156">
        <v>-22610.720000000001</v>
      </c>
    </row>
    <row r="51" spans="1:10">
      <c r="A51" s="146">
        <v>40574</v>
      </c>
      <c r="B51" s="154" t="s">
        <v>97</v>
      </c>
      <c r="C51" s="154" t="s">
        <v>197</v>
      </c>
      <c r="D51" s="156">
        <v>2782949.97</v>
      </c>
      <c r="E51" s="154" t="s">
        <v>183</v>
      </c>
      <c r="F51" s="156">
        <v>2813082.55</v>
      </c>
      <c r="G51" s="156">
        <v>11508.25</v>
      </c>
      <c r="H51" s="156">
        <v>-442.25</v>
      </c>
      <c r="I51" s="156">
        <v>-13087.97</v>
      </c>
      <c r="J51" s="156">
        <v>-28110.61</v>
      </c>
    </row>
    <row r="52" spans="1:10">
      <c r="A52" s="146">
        <v>40602</v>
      </c>
      <c r="B52" s="154" t="s">
        <v>97</v>
      </c>
      <c r="C52" s="154" t="s">
        <v>197</v>
      </c>
      <c r="D52" s="156">
        <v>2082529.83</v>
      </c>
      <c r="E52" s="154" t="s">
        <v>183</v>
      </c>
      <c r="F52" s="156">
        <v>2098507.2799999998</v>
      </c>
      <c r="G52" s="156">
        <v>10217.57</v>
      </c>
      <c r="H52" s="156">
        <v>-1893.99</v>
      </c>
      <c r="I52" s="156">
        <v>-3265.38</v>
      </c>
      <c r="J52" s="156">
        <v>-21035.65</v>
      </c>
    </row>
    <row r="53" spans="1:10">
      <c r="A53" s="146">
        <v>40633</v>
      </c>
      <c r="B53" s="154" t="s">
        <v>97</v>
      </c>
      <c r="C53" s="154" t="s">
        <v>197</v>
      </c>
      <c r="D53" s="156">
        <v>2255129.77</v>
      </c>
      <c r="E53" s="154" t="s">
        <v>183</v>
      </c>
      <c r="F53" s="156">
        <v>2267099.39</v>
      </c>
      <c r="G53" s="156">
        <v>10314.07</v>
      </c>
      <c r="H53" s="156">
        <v>495.4</v>
      </c>
      <c r="I53" s="156">
        <v>0</v>
      </c>
      <c r="J53" s="156">
        <v>-22779.09</v>
      </c>
    </row>
    <row r="54" spans="1:10">
      <c r="A54" s="146">
        <v>40663</v>
      </c>
      <c r="B54" s="154" t="s">
        <v>97</v>
      </c>
      <c r="C54" s="154" t="s">
        <v>197</v>
      </c>
      <c r="D54" s="156">
        <v>2415151.89</v>
      </c>
      <c r="E54" s="154" t="s">
        <v>183</v>
      </c>
      <c r="F54" s="156">
        <v>2440294.7799999998</v>
      </c>
      <c r="G54" s="156">
        <v>6943.64</v>
      </c>
      <c r="H54" s="156">
        <v>-431.23</v>
      </c>
      <c r="I54" s="156">
        <v>-7259.83</v>
      </c>
      <c r="J54" s="156">
        <v>-24395.47</v>
      </c>
    </row>
    <row r="55" spans="1:10">
      <c r="A55" s="146">
        <v>40694</v>
      </c>
      <c r="B55" s="154" t="s">
        <v>97</v>
      </c>
      <c r="C55" s="154" t="s">
        <v>197</v>
      </c>
      <c r="D55" s="156">
        <v>2314384.09</v>
      </c>
      <c r="E55" s="154" t="s">
        <v>183</v>
      </c>
      <c r="F55" s="156">
        <v>2325455.41</v>
      </c>
      <c r="G55" s="156">
        <v>17130.87</v>
      </c>
      <c r="H55" s="156">
        <v>1255.04</v>
      </c>
      <c r="I55" s="156">
        <v>-6079.62</v>
      </c>
      <c r="J55" s="156">
        <v>-23377.61</v>
      </c>
    </row>
    <row r="56" spans="1:10">
      <c r="A56" s="146">
        <v>40724</v>
      </c>
      <c r="B56" s="154" t="s">
        <v>97</v>
      </c>
      <c r="C56" s="154" t="s">
        <v>197</v>
      </c>
      <c r="D56" s="156">
        <v>2345890.52</v>
      </c>
      <c r="E56" s="154" t="s">
        <v>183</v>
      </c>
      <c r="F56" s="156">
        <v>2378231.5499999998</v>
      </c>
      <c r="G56" s="156">
        <v>1548.19</v>
      </c>
      <c r="H56" s="156">
        <v>-7832.48</v>
      </c>
      <c r="I56" s="156">
        <v>-2360.87</v>
      </c>
      <c r="J56" s="156">
        <v>-23695.87</v>
      </c>
    </row>
    <row r="57" spans="1:10">
      <c r="A57" s="146">
        <v>40755</v>
      </c>
      <c r="B57" s="154" t="s">
        <v>97</v>
      </c>
      <c r="C57" s="154" t="s">
        <v>197</v>
      </c>
      <c r="D57" s="156">
        <v>2436551.73</v>
      </c>
      <c r="E57" s="154" t="s">
        <v>183</v>
      </c>
      <c r="F57" s="156">
        <v>2470386.5499999998</v>
      </c>
      <c r="G57" s="156">
        <v>13735.48</v>
      </c>
      <c r="H57" s="156">
        <v>-21737.88</v>
      </c>
      <c r="I57" s="156">
        <v>-1220.79</v>
      </c>
      <c r="J57" s="156">
        <v>-24611.63</v>
      </c>
    </row>
    <row r="58" spans="1:10">
      <c r="A58" s="146">
        <v>40786</v>
      </c>
      <c r="B58" s="154" t="s">
        <v>97</v>
      </c>
      <c r="C58" s="154" t="s">
        <v>197</v>
      </c>
      <c r="D58" s="156">
        <v>2607706.29</v>
      </c>
      <c r="E58" s="154" t="s">
        <v>183</v>
      </c>
      <c r="F58" s="156">
        <v>2630318.2000000002</v>
      </c>
      <c r="G58" s="156">
        <v>32018.01</v>
      </c>
      <c r="H58" s="156">
        <v>-24525.25</v>
      </c>
      <c r="I58" s="156">
        <v>-3764.2</v>
      </c>
      <c r="J58" s="156">
        <v>-26340.47</v>
      </c>
    </row>
    <row r="59" spans="1:10">
      <c r="A59" s="146">
        <v>40816</v>
      </c>
      <c r="B59" s="154" t="s">
        <v>97</v>
      </c>
      <c r="C59" s="154" t="s">
        <v>197</v>
      </c>
      <c r="D59" s="156">
        <v>2455971.73</v>
      </c>
      <c r="E59" s="154" t="s">
        <v>183</v>
      </c>
      <c r="F59" s="156">
        <v>2473953.61</v>
      </c>
      <c r="G59" s="156">
        <v>20668.099999999999</v>
      </c>
      <c r="H59" s="156">
        <v>-13842.19</v>
      </c>
      <c r="I59" s="156">
        <v>0</v>
      </c>
      <c r="J59" s="156">
        <v>-24807.79</v>
      </c>
    </row>
    <row r="60" spans="1:10">
      <c r="A60" s="146">
        <v>40847</v>
      </c>
      <c r="B60" s="154" t="s">
        <v>97</v>
      </c>
      <c r="C60" s="154" t="s">
        <v>197</v>
      </c>
      <c r="D60" s="156">
        <v>2489572.5299999998</v>
      </c>
      <c r="E60" s="154" t="s">
        <v>183</v>
      </c>
      <c r="F60" s="156">
        <v>2493754.79</v>
      </c>
      <c r="G60" s="156">
        <v>24101.7</v>
      </c>
      <c r="H60" s="156">
        <v>1853.12</v>
      </c>
      <c r="I60" s="156">
        <v>-4989.8900000000003</v>
      </c>
      <c r="J60" s="156">
        <v>-25147.19</v>
      </c>
    </row>
    <row r="61" spans="1:10">
      <c r="A61" s="146">
        <v>40877</v>
      </c>
      <c r="B61" s="154" t="s">
        <v>97</v>
      </c>
      <c r="C61" s="154" t="s">
        <v>197</v>
      </c>
      <c r="D61" s="156">
        <v>2143141.65</v>
      </c>
      <c r="E61" s="154" t="s">
        <v>183</v>
      </c>
      <c r="F61" s="156">
        <v>2218016.38</v>
      </c>
      <c r="G61" s="156">
        <v>27797.82</v>
      </c>
      <c r="H61" s="156">
        <v>-68597.259999999995</v>
      </c>
      <c r="I61" s="156">
        <v>-12427.39</v>
      </c>
      <c r="J61" s="156">
        <v>-21647.9</v>
      </c>
    </row>
    <row r="62" spans="1:10">
      <c r="A62" s="146">
        <v>40908</v>
      </c>
      <c r="B62" s="154" t="s">
        <v>97</v>
      </c>
      <c r="C62" s="154" t="s">
        <v>197</v>
      </c>
      <c r="D62" s="156">
        <v>2378265.4900000002</v>
      </c>
      <c r="E62" s="154" t="s">
        <v>183</v>
      </c>
      <c r="F62" s="156">
        <v>2251056.66</v>
      </c>
      <c r="G62" s="156">
        <v>162975.70000000001</v>
      </c>
      <c r="H62" s="156">
        <v>-6380.46</v>
      </c>
      <c r="I62" s="156">
        <v>-5363.53</v>
      </c>
      <c r="J62" s="156">
        <v>-24022.880000000001</v>
      </c>
    </row>
    <row r="63" spans="1:10">
      <c r="A63" s="146">
        <v>40939</v>
      </c>
      <c r="B63" s="154" t="s">
        <v>97</v>
      </c>
      <c r="C63" s="154" t="s">
        <v>197</v>
      </c>
      <c r="D63" s="156">
        <v>3055101.28</v>
      </c>
      <c r="E63" s="154" t="s">
        <v>183</v>
      </c>
      <c r="F63" s="156">
        <v>2967569.74</v>
      </c>
      <c r="G63" s="156">
        <v>115853.59</v>
      </c>
      <c r="H63" s="156">
        <v>9892.94</v>
      </c>
      <c r="I63" s="156">
        <v>-7355.38</v>
      </c>
      <c r="J63" s="156">
        <v>-30859.61</v>
      </c>
    </row>
    <row r="64" spans="1:10">
      <c r="A64" s="146">
        <v>40968</v>
      </c>
      <c r="B64" s="154" t="s">
        <v>97</v>
      </c>
      <c r="C64" s="154" t="s">
        <v>197</v>
      </c>
      <c r="D64" s="156">
        <v>2120437.0699999998</v>
      </c>
      <c r="E64" s="154" t="s">
        <v>183</v>
      </c>
      <c r="F64" s="156">
        <v>2045104.45</v>
      </c>
      <c r="G64" s="156">
        <v>160594.88</v>
      </c>
      <c r="H64" s="156">
        <v>-60519.27</v>
      </c>
      <c r="I64" s="156">
        <v>-3324.43</v>
      </c>
      <c r="J64" s="156">
        <v>-21418.560000000001</v>
      </c>
    </row>
    <row r="65" spans="1:10">
      <c r="A65" s="146">
        <v>40999</v>
      </c>
      <c r="B65" s="154" t="s">
        <v>97</v>
      </c>
      <c r="C65" s="154" t="s">
        <v>197</v>
      </c>
      <c r="D65" s="156">
        <v>2363170.67</v>
      </c>
      <c r="E65" s="154" t="s">
        <v>183</v>
      </c>
      <c r="F65" s="156">
        <v>2344213.23</v>
      </c>
      <c r="G65" s="156">
        <v>44304.09</v>
      </c>
      <c r="H65" s="156">
        <v>603.59</v>
      </c>
      <c r="I65" s="156">
        <v>-2079.83</v>
      </c>
      <c r="J65" s="156">
        <v>-23870.41</v>
      </c>
    </row>
    <row r="66" spans="1:10">
      <c r="A66" s="146">
        <v>41029</v>
      </c>
      <c r="B66" s="154" t="s">
        <v>97</v>
      </c>
      <c r="C66" s="154" t="s">
        <v>197</v>
      </c>
      <c r="D66" s="156">
        <v>2635005.5</v>
      </c>
      <c r="E66" s="154" t="s">
        <v>183</v>
      </c>
      <c r="F66" s="156">
        <v>2599360.39</v>
      </c>
      <c r="G66" s="156">
        <v>46592.5</v>
      </c>
      <c r="H66" s="156">
        <v>16150.02</v>
      </c>
      <c r="I66" s="156">
        <v>-481.19</v>
      </c>
      <c r="J66" s="156">
        <v>-26616.22</v>
      </c>
    </row>
    <row r="67" spans="1:10">
      <c r="A67" s="146">
        <v>41060</v>
      </c>
      <c r="B67" s="154" t="s">
        <v>97</v>
      </c>
      <c r="C67" s="154" t="s">
        <v>197</v>
      </c>
      <c r="D67" s="156">
        <v>2293339.7000000002</v>
      </c>
      <c r="E67" s="154" t="s">
        <v>183</v>
      </c>
      <c r="F67" s="156">
        <v>2234826.81</v>
      </c>
      <c r="G67" s="156">
        <v>49092.15</v>
      </c>
      <c r="H67" s="156">
        <v>36205.43</v>
      </c>
      <c r="I67" s="156">
        <v>-3619.64</v>
      </c>
      <c r="J67" s="156">
        <v>-23165.05</v>
      </c>
    </row>
    <row r="68" spans="1:10">
      <c r="A68" s="146">
        <v>41090</v>
      </c>
      <c r="B68" s="154" t="s">
        <v>97</v>
      </c>
      <c r="C68" s="154" t="s">
        <v>197</v>
      </c>
      <c r="D68" s="156">
        <v>2649805.79</v>
      </c>
      <c r="E68" s="154" t="s">
        <v>183</v>
      </c>
      <c r="F68" s="156">
        <v>2589209.14</v>
      </c>
      <c r="G68" s="156">
        <v>89352.38</v>
      </c>
      <c r="H68" s="156">
        <v>-90.49</v>
      </c>
      <c r="I68" s="156">
        <v>-1899.52</v>
      </c>
      <c r="J68" s="156">
        <v>-26765.72</v>
      </c>
    </row>
    <row r="69" spans="1:10">
      <c r="A69" s="146">
        <v>41121</v>
      </c>
      <c r="B69" s="154" t="s">
        <v>97</v>
      </c>
      <c r="C69" s="154" t="s">
        <v>197</v>
      </c>
      <c r="D69" s="156">
        <v>2529405.0499999998</v>
      </c>
      <c r="E69" s="154" t="s">
        <v>183</v>
      </c>
      <c r="F69" s="156">
        <v>2442886.7799999998</v>
      </c>
      <c r="G69" s="156">
        <v>110235.34</v>
      </c>
      <c r="H69" s="156">
        <v>6581.86</v>
      </c>
      <c r="I69" s="156">
        <v>-4749.38</v>
      </c>
      <c r="J69" s="156">
        <v>-25549.55</v>
      </c>
    </row>
    <row r="70" spans="1:10">
      <c r="A70" s="146">
        <v>41152</v>
      </c>
      <c r="B70" s="154" t="s">
        <v>97</v>
      </c>
      <c r="C70" s="154" t="s">
        <v>197</v>
      </c>
      <c r="D70" s="156">
        <v>2541345.6</v>
      </c>
      <c r="E70" s="154" t="s">
        <v>183</v>
      </c>
      <c r="F70" s="156">
        <v>2474215.5499999998</v>
      </c>
      <c r="G70" s="156">
        <v>83561.429999999993</v>
      </c>
      <c r="H70" s="156">
        <v>9238.7800000000007</v>
      </c>
      <c r="I70" s="156">
        <v>0</v>
      </c>
      <c r="J70" s="156">
        <v>-25670.16</v>
      </c>
    </row>
    <row r="71" spans="1:10">
      <c r="A71" s="146">
        <v>41182</v>
      </c>
      <c r="B71" s="154" t="s">
        <v>97</v>
      </c>
      <c r="C71" s="154" t="s">
        <v>197</v>
      </c>
      <c r="D71" s="156">
        <v>2501017.3199999998</v>
      </c>
      <c r="E71" s="154" t="s">
        <v>183</v>
      </c>
      <c r="F71" s="156">
        <v>2470818.0499999998</v>
      </c>
      <c r="G71" s="156">
        <v>44652.19</v>
      </c>
      <c r="H71" s="156">
        <v>12276.64</v>
      </c>
      <c r="I71" s="156">
        <v>-1466.76</v>
      </c>
      <c r="J71" s="156">
        <v>-25262.799999999999</v>
      </c>
    </row>
    <row r="72" spans="1:10">
      <c r="A72" s="146">
        <v>41213</v>
      </c>
      <c r="B72" s="154" t="s">
        <v>97</v>
      </c>
      <c r="C72" s="154" t="s">
        <v>197</v>
      </c>
      <c r="D72" s="156">
        <v>2452819.4900000002</v>
      </c>
      <c r="E72" s="154" t="s">
        <v>183</v>
      </c>
      <c r="F72" s="156">
        <v>2355039.34</v>
      </c>
      <c r="G72" s="156">
        <v>124140.05</v>
      </c>
      <c r="H72" s="156">
        <v>-559.94000000000005</v>
      </c>
      <c r="I72" s="156">
        <v>-1024</v>
      </c>
      <c r="J72" s="156">
        <v>-24775.96</v>
      </c>
    </row>
    <row r="73" spans="1:10">
      <c r="A73" s="146">
        <v>41243</v>
      </c>
      <c r="B73" s="154" t="s">
        <v>97</v>
      </c>
      <c r="C73" s="154" t="s">
        <v>197</v>
      </c>
      <c r="D73" s="156">
        <v>2407966.33</v>
      </c>
      <c r="E73" s="154" t="s">
        <v>183</v>
      </c>
      <c r="F73" s="156">
        <v>2274992.79</v>
      </c>
      <c r="G73" s="156">
        <v>156640.35999999999</v>
      </c>
      <c r="H73" s="156">
        <v>3739.89</v>
      </c>
      <c r="I73" s="156">
        <v>-3083.82</v>
      </c>
      <c r="J73" s="156">
        <v>-24322.89</v>
      </c>
    </row>
    <row r="74" spans="1:10">
      <c r="A74" s="146">
        <v>41274</v>
      </c>
      <c r="B74" s="154" t="s">
        <v>97</v>
      </c>
      <c r="C74" s="154" t="s">
        <v>197</v>
      </c>
      <c r="D74" s="156">
        <v>2493871.9900000002</v>
      </c>
      <c r="E74" s="154" t="s">
        <v>183</v>
      </c>
      <c r="F74" s="156">
        <v>2375245.27</v>
      </c>
      <c r="G74" s="156">
        <v>143149.29999999999</v>
      </c>
      <c r="H74" s="156">
        <v>984.97</v>
      </c>
      <c r="I74" s="156">
        <v>-316.92</v>
      </c>
      <c r="J74" s="156">
        <v>-25190.63</v>
      </c>
    </row>
    <row r="75" spans="1:10">
      <c r="A75" s="146">
        <v>41305</v>
      </c>
      <c r="B75" s="154" t="s">
        <v>97</v>
      </c>
      <c r="C75" s="154" t="s">
        <v>197</v>
      </c>
      <c r="D75" s="156">
        <v>3087517.75</v>
      </c>
      <c r="E75" s="154" t="s">
        <v>183</v>
      </c>
      <c r="F75" s="156">
        <v>3001978.76</v>
      </c>
      <c r="G75" s="156">
        <v>114127.8</v>
      </c>
      <c r="H75" s="156">
        <v>3865.27</v>
      </c>
      <c r="I75" s="156">
        <v>-1267.04</v>
      </c>
      <c r="J75" s="156">
        <v>-31187.040000000001</v>
      </c>
    </row>
    <row r="76" spans="1:10">
      <c r="A76" s="146">
        <v>41333</v>
      </c>
      <c r="B76" s="154" t="s">
        <v>97</v>
      </c>
      <c r="C76" s="154" t="s">
        <v>197</v>
      </c>
      <c r="D76" s="156">
        <v>2160399.5699999998</v>
      </c>
      <c r="E76" s="154" t="s">
        <v>183</v>
      </c>
      <c r="F76" s="156">
        <v>2039227.38</v>
      </c>
      <c r="G76" s="156">
        <v>148667.6</v>
      </c>
      <c r="H76" s="156">
        <v>-5149.21</v>
      </c>
      <c r="I76" s="156">
        <v>-523.98</v>
      </c>
      <c r="J76" s="156">
        <v>-21822.22</v>
      </c>
    </row>
    <row r="77" spans="1:10">
      <c r="A77" s="146">
        <v>41364</v>
      </c>
      <c r="B77" s="154" t="s">
        <v>97</v>
      </c>
      <c r="C77" s="154" t="s">
        <v>197</v>
      </c>
      <c r="D77" s="156">
        <v>2573995.4700000002</v>
      </c>
      <c r="E77" s="154" t="s">
        <v>183</v>
      </c>
      <c r="F77" s="156">
        <v>2510375.41</v>
      </c>
      <c r="G77" s="156">
        <v>99875.46</v>
      </c>
      <c r="H77" s="156">
        <v>-9732.8700000000008</v>
      </c>
      <c r="I77" s="156">
        <v>-522.58000000000004</v>
      </c>
      <c r="J77" s="156">
        <v>-25999.95</v>
      </c>
    </row>
    <row r="78" spans="1:10">
      <c r="A78" s="146">
        <v>41394</v>
      </c>
      <c r="B78" s="154" t="s">
        <v>97</v>
      </c>
      <c r="C78" s="154" t="s">
        <v>197</v>
      </c>
      <c r="D78" s="156">
        <v>2480261.2799999998</v>
      </c>
      <c r="E78" s="154" t="s">
        <v>183</v>
      </c>
      <c r="F78" s="156">
        <v>2447998.7000000002</v>
      </c>
      <c r="G78" s="156">
        <v>138124.45000000001</v>
      </c>
      <c r="H78" s="156">
        <v>-80231.210000000006</v>
      </c>
      <c r="I78" s="156">
        <v>-577.52</v>
      </c>
      <c r="J78" s="156">
        <v>-25053.14</v>
      </c>
    </row>
    <row r="79" spans="1:10">
      <c r="A79" s="146">
        <v>41425</v>
      </c>
      <c r="B79" s="154" t="s">
        <v>97</v>
      </c>
      <c r="C79" s="154" t="s">
        <v>197</v>
      </c>
      <c r="D79" s="156">
        <v>2352862.41</v>
      </c>
      <c r="E79" s="154" t="s">
        <v>183</v>
      </c>
      <c r="F79" s="156">
        <v>2393264.5499999998</v>
      </c>
      <c r="G79" s="156">
        <v>61021.83</v>
      </c>
      <c r="H79" s="156">
        <v>-76360.820000000007</v>
      </c>
      <c r="I79" s="156">
        <v>-1296.8599999999999</v>
      </c>
      <c r="J79" s="156">
        <v>-23766.29</v>
      </c>
    </row>
    <row r="80" spans="1:10">
      <c r="A80" s="146">
        <v>41455</v>
      </c>
      <c r="B80" s="154" t="s">
        <v>97</v>
      </c>
      <c r="C80" s="154" t="s">
        <v>197</v>
      </c>
      <c r="D80" s="156">
        <v>2519345.21</v>
      </c>
      <c r="E80" s="154" t="s">
        <v>183</v>
      </c>
      <c r="F80" s="156">
        <v>2456515.71</v>
      </c>
      <c r="G80" s="156">
        <v>82181.440000000002</v>
      </c>
      <c r="H80" s="156">
        <v>6095.99</v>
      </c>
      <c r="I80" s="156">
        <v>0</v>
      </c>
      <c r="J80" s="156">
        <v>-25447.93</v>
      </c>
    </row>
    <row r="81" spans="1:10">
      <c r="A81" s="146">
        <v>41486</v>
      </c>
      <c r="B81" s="154" t="s">
        <v>97</v>
      </c>
      <c r="C81" s="154" t="s">
        <v>197</v>
      </c>
      <c r="D81" s="156">
        <v>2483640.09</v>
      </c>
      <c r="E81" s="154" t="s">
        <v>183</v>
      </c>
      <c r="F81" s="156">
        <v>2437141.92</v>
      </c>
      <c r="G81" s="156">
        <v>66374.5</v>
      </c>
      <c r="H81" s="156">
        <v>5598.31</v>
      </c>
      <c r="I81" s="156">
        <v>-387.37</v>
      </c>
      <c r="J81" s="156">
        <v>-25087.27</v>
      </c>
    </row>
    <row r="82" spans="1:10">
      <c r="A82" s="146">
        <v>41517</v>
      </c>
      <c r="B82" s="154" t="s">
        <v>97</v>
      </c>
      <c r="C82" s="154" t="s">
        <v>197</v>
      </c>
      <c r="D82" s="156">
        <v>2396247.5099999998</v>
      </c>
      <c r="E82" s="154" t="s">
        <v>183</v>
      </c>
      <c r="F82" s="156">
        <v>2401301.7799999998</v>
      </c>
      <c r="G82" s="156">
        <v>29565.51</v>
      </c>
      <c r="H82" s="156">
        <v>2913.17</v>
      </c>
      <c r="I82" s="156">
        <v>-13328.43</v>
      </c>
      <c r="J82" s="156">
        <v>-24204.52</v>
      </c>
    </row>
    <row r="83" spans="1:10">
      <c r="A83" s="146">
        <v>41547</v>
      </c>
      <c r="B83" s="154" t="s">
        <v>97</v>
      </c>
      <c r="C83" s="154" t="s">
        <v>197</v>
      </c>
      <c r="D83" s="156">
        <v>2466575.29</v>
      </c>
      <c r="E83" s="154" t="s">
        <v>183</v>
      </c>
      <c r="F83" s="156">
        <v>2459268.88</v>
      </c>
      <c r="G83" s="156">
        <v>36160.43</v>
      </c>
      <c r="H83" s="156">
        <v>-2895.89</v>
      </c>
      <c r="I83" s="156">
        <v>-1043.23</v>
      </c>
      <c r="J83" s="156">
        <v>-24914.9</v>
      </c>
    </row>
    <row r="84" spans="1:10">
      <c r="A84" s="146">
        <v>41578</v>
      </c>
      <c r="B84" s="154" t="s">
        <v>97</v>
      </c>
      <c r="C84" s="154" t="s">
        <v>197</v>
      </c>
      <c r="D84" s="156">
        <v>2426464.35</v>
      </c>
      <c r="E84" s="154" t="s">
        <v>183</v>
      </c>
      <c r="F84" s="156">
        <v>2423516.5</v>
      </c>
      <c r="G84" s="156">
        <v>26472.880000000001</v>
      </c>
      <c r="H84" s="156">
        <v>984.71</v>
      </c>
      <c r="I84" s="156">
        <v>0</v>
      </c>
      <c r="J84" s="156">
        <v>-24509.74</v>
      </c>
    </row>
    <row r="85" spans="1:10">
      <c r="A85" s="146">
        <v>41608</v>
      </c>
      <c r="B85" s="154" t="s">
        <v>97</v>
      </c>
      <c r="C85" s="154" t="s">
        <v>197</v>
      </c>
      <c r="D85" s="156">
        <v>2322792.81</v>
      </c>
      <c r="E85" s="154" t="s">
        <v>183</v>
      </c>
      <c r="F85" s="156">
        <v>2325487.0299999998</v>
      </c>
      <c r="G85" s="156">
        <v>20103.29</v>
      </c>
      <c r="H85" s="156">
        <v>2589.37</v>
      </c>
      <c r="I85" s="156">
        <v>-1924.32</v>
      </c>
      <c r="J85" s="156">
        <v>-23462.560000000001</v>
      </c>
    </row>
    <row r="86" spans="1:10">
      <c r="A86" s="146">
        <v>41639</v>
      </c>
      <c r="B86" s="154" t="s">
        <v>97</v>
      </c>
      <c r="C86" s="154" t="s">
        <v>197</v>
      </c>
      <c r="D86" s="156">
        <v>2381672.9300000002</v>
      </c>
      <c r="E86" s="154" t="s">
        <v>183</v>
      </c>
      <c r="F86" s="156">
        <v>2378106.89</v>
      </c>
      <c r="G86" s="156">
        <v>27479.75</v>
      </c>
      <c r="H86" s="156">
        <v>321.22000000000003</v>
      </c>
      <c r="I86" s="156">
        <v>-177.63</v>
      </c>
      <c r="J86" s="156">
        <v>-24057.3</v>
      </c>
    </row>
    <row r="87" spans="1:10">
      <c r="A87" s="146">
        <v>41670</v>
      </c>
      <c r="B87" s="154" t="s">
        <v>97</v>
      </c>
      <c r="C87" s="154" t="s">
        <v>197</v>
      </c>
      <c r="D87" s="156">
        <v>2975530.25</v>
      </c>
      <c r="E87" s="154" t="s">
        <v>183</v>
      </c>
      <c r="F87" s="156">
        <v>2972288.54</v>
      </c>
      <c r="G87" s="156">
        <v>28429.55</v>
      </c>
      <c r="H87" s="156">
        <v>6078.69</v>
      </c>
      <c r="I87" s="156">
        <v>-1210.6600000000001</v>
      </c>
      <c r="J87" s="156">
        <v>-30055.87</v>
      </c>
    </row>
    <row r="88" spans="1:10">
      <c r="A88" s="146">
        <v>41698</v>
      </c>
      <c r="B88" s="154" t="s">
        <v>97</v>
      </c>
      <c r="C88" s="154" t="s">
        <v>197</v>
      </c>
      <c r="D88" s="156">
        <v>2160866.3199999998</v>
      </c>
      <c r="E88" s="154" t="s">
        <v>183</v>
      </c>
      <c r="F88" s="156">
        <v>2150890.12</v>
      </c>
      <c r="G88" s="156">
        <v>30093.11</v>
      </c>
      <c r="H88" s="156">
        <v>1710.03</v>
      </c>
      <c r="I88" s="156">
        <v>0</v>
      </c>
      <c r="J88" s="156">
        <v>-21826.94</v>
      </c>
    </row>
    <row r="89" spans="1:10">
      <c r="A89" s="146">
        <v>41729</v>
      </c>
      <c r="B89" s="154" t="s">
        <v>97</v>
      </c>
      <c r="C89" s="154" t="s">
        <v>197</v>
      </c>
      <c r="D89" s="156">
        <v>2368501.5299999998</v>
      </c>
      <c r="E89" s="154" t="s">
        <v>183</v>
      </c>
      <c r="F89" s="156">
        <v>2325820.0699999998</v>
      </c>
      <c r="G89" s="156">
        <v>54946.18</v>
      </c>
      <c r="H89" s="156">
        <v>12795.03</v>
      </c>
      <c r="I89" s="156">
        <v>-1135.49</v>
      </c>
      <c r="J89" s="156">
        <v>-23924.26</v>
      </c>
    </row>
    <row r="90" spans="1:10">
      <c r="A90" s="146">
        <v>41759</v>
      </c>
      <c r="B90" s="154" t="s">
        <v>97</v>
      </c>
      <c r="C90" s="154" t="s">
        <v>197</v>
      </c>
      <c r="D90" s="156">
        <v>2504735.34</v>
      </c>
      <c r="E90" s="154" t="s">
        <v>183</v>
      </c>
      <c r="F90" s="156">
        <v>2470375.4</v>
      </c>
      <c r="G90" s="156">
        <v>49139.97</v>
      </c>
      <c r="H90" s="156">
        <v>11528.24</v>
      </c>
      <c r="I90" s="156">
        <v>-1007.92</v>
      </c>
      <c r="J90" s="156">
        <v>-25300.35</v>
      </c>
    </row>
    <row r="91" spans="1:10">
      <c r="A91" s="146">
        <v>41790</v>
      </c>
      <c r="B91" s="154" t="s">
        <v>97</v>
      </c>
      <c r="C91" s="154" t="s">
        <v>197</v>
      </c>
      <c r="D91" s="156">
        <v>2454313.73</v>
      </c>
      <c r="E91" s="154" t="s">
        <v>183</v>
      </c>
      <c r="F91" s="156">
        <v>2425029.96</v>
      </c>
      <c r="G91" s="156">
        <v>43876.61</v>
      </c>
      <c r="H91" s="156">
        <v>11115.44</v>
      </c>
      <c r="I91" s="156">
        <v>-917.24</v>
      </c>
      <c r="J91" s="156">
        <v>-24791.040000000001</v>
      </c>
    </row>
    <row r="92" spans="1:10">
      <c r="A92" s="146">
        <v>41820</v>
      </c>
      <c r="B92" s="154" t="s">
        <v>97</v>
      </c>
      <c r="C92" s="154" t="s">
        <v>197</v>
      </c>
      <c r="D92" s="156">
        <v>2559127.15</v>
      </c>
      <c r="E92" s="154" t="s">
        <v>183</v>
      </c>
      <c r="F92" s="156">
        <v>2535939.56</v>
      </c>
      <c r="G92" s="156">
        <v>35452.71</v>
      </c>
      <c r="H92" s="156">
        <v>15112.62</v>
      </c>
      <c r="I92" s="156">
        <v>-1527.98</v>
      </c>
      <c r="J92" s="156">
        <v>-25849.759999999998</v>
      </c>
    </row>
    <row r="93" spans="1:10">
      <c r="A93" s="146">
        <v>41851</v>
      </c>
      <c r="B93" s="154" t="s">
        <v>97</v>
      </c>
      <c r="C93" s="154" t="s">
        <v>197</v>
      </c>
      <c r="D93" s="156">
        <v>2507870.5699999998</v>
      </c>
      <c r="E93" s="154" t="s">
        <v>183</v>
      </c>
      <c r="F93" s="156">
        <v>2494977.73</v>
      </c>
      <c r="G93" s="156">
        <v>34723.47</v>
      </c>
      <c r="H93" s="156">
        <v>5858.72</v>
      </c>
      <c r="I93" s="156">
        <v>-2357.33</v>
      </c>
      <c r="J93" s="156">
        <v>-25332.02</v>
      </c>
    </row>
    <row r="94" spans="1:10">
      <c r="A94" s="146">
        <v>41882</v>
      </c>
      <c r="B94" s="154" t="s">
        <v>97</v>
      </c>
      <c r="C94" s="154" t="s">
        <v>197</v>
      </c>
      <c r="D94" s="156">
        <v>2613079.35</v>
      </c>
      <c r="E94" s="154" t="s">
        <v>183</v>
      </c>
      <c r="F94" s="156">
        <v>2615595.46</v>
      </c>
      <c r="G94" s="156">
        <v>25938.7</v>
      </c>
      <c r="H94" s="156">
        <v>-1588.97</v>
      </c>
      <c r="I94" s="156">
        <v>-471.1</v>
      </c>
      <c r="J94" s="156">
        <v>-26394.74</v>
      </c>
    </row>
    <row r="95" spans="1:10">
      <c r="A95" s="146">
        <v>41912</v>
      </c>
      <c r="B95" s="154" t="s">
        <v>97</v>
      </c>
      <c r="C95" s="154" t="s">
        <v>197</v>
      </c>
      <c r="D95" s="156">
        <v>2598943.2799999998</v>
      </c>
      <c r="E95" s="154" t="s">
        <v>183</v>
      </c>
      <c r="F95" s="156">
        <v>2586294.09</v>
      </c>
      <c r="G95" s="156">
        <v>36626.269999999997</v>
      </c>
      <c r="H95" s="156">
        <v>3204.4</v>
      </c>
      <c r="I95" s="156">
        <v>-929.52</v>
      </c>
      <c r="J95" s="156">
        <v>-26251.96</v>
      </c>
    </row>
    <row r="96" spans="1:10">
      <c r="A96" s="146">
        <v>41943</v>
      </c>
      <c r="B96" s="154" t="s">
        <v>97</v>
      </c>
      <c r="C96" s="154" t="s">
        <v>197</v>
      </c>
      <c r="D96" s="156">
        <v>2492130.2400000002</v>
      </c>
      <c r="E96" s="154" t="s">
        <v>183</v>
      </c>
      <c r="F96" s="156">
        <v>2489733.42</v>
      </c>
      <c r="G96" s="156">
        <v>28226.82</v>
      </c>
      <c r="H96" s="156">
        <v>610.25</v>
      </c>
      <c r="I96" s="156">
        <v>-1267.21</v>
      </c>
      <c r="J96" s="156">
        <v>-25173.040000000001</v>
      </c>
    </row>
    <row r="97" spans="1:10">
      <c r="A97" s="146">
        <v>41973</v>
      </c>
      <c r="B97" s="154" t="s">
        <v>97</v>
      </c>
      <c r="C97" s="154" t="s">
        <v>197</v>
      </c>
      <c r="D97" s="156">
        <v>2358091.2599999998</v>
      </c>
      <c r="E97" s="154" t="s">
        <v>183</v>
      </c>
      <c r="F97" s="156">
        <v>2360178.2999999998</v>
      </c>
      <c r="G97" s="156">
        <v>25922.720000000001</v>
      </c>
      <c r="H97" s="156">
        <v>-4190.6499999999996</v>
      </c>
      <c r="I97" s="156">
        <v>0</v>
      </c>
      <c r="J97" s="156">
        <v>-23819.11</v>
      </c>
    </row>
    <row r="98" spans="1:10">
      <c r="A98" s="146">
        <v>42004</v>
      </c>
      <c r="B98" s="154" t="s">
        <v>97</v>
      </c>
      <c r="C98" s="154" t="s">
        <v>197</v>
      </c>
      <c r="D98" s="156">
        <v>2733287.26</v>
      </c>
      <c r="E98" s="154" t="s">
        <v>183</v>
      </c>
      <c r="F98" s="156">
        <v>2714507.27</v>
      </c>
      <c r="G98" s="156">
        <v>45035.14</v>
      </c>
      <c r="H98" s="156">
        <v>1945.35</v>
      </c>
      <c r="I98" s="156">
        <v>-591.54</v>
      </c>
      <c r="J98" s="156">
        <v>-27608.959999999999</v>
      </c>
    </row>
    <row r="99" spans="1:10">
      <c r="A99" s="146">
        <v>42035</v>
      </c>
      <c r="B99" s="154" t="s">
        <v>97</v>
      </c>
      <c r="C99" s="154" t="s">
        <v>197</v>
      </c>
      <c r="D99" s="156">
        <v>3177412.92</v>
      </c>
      <c r="E99" s="154" t="s">
        <v>183</v>
      </c>
      <c r="F99" s="156">
        <v>3118691.98</v>
      </c>
      <c r="G99" s="156">
        <v>94248.25</v>
      </c>
      <c r="H99" s="156">
        <v>-770.53</v>
      </c>
      <c r="I99" s="156">
        <v>-2661.7</v>
      </c>
      <c r="J99" s="156">
        <v>-32095.08</v>
      </c>
    </row>
    <row r="100" spans="1:10">
      <c r="A100" s="146">
        <v>42063</v>
      </c>
      <c r="B100" s="154" t="s">
        <v>97</v>
      </c>
      <c r="C100" s="154" t="s">
        <v>197</v>
      </c>
      <c r="D100" s="156">
        <v>2386549.6</v>
      </c>
      <c r="E100" s="154" t="s">
        <v>183</v>
      </c>
      <c r="F100" s="156">
        <v>2366727.5</v>
      </c>
      <c r="G100" s="156">
        <v>44445.01</v>
      </c>
      <c r="H100" s="156">
        <v>484.17</v>
      </c>
      <c r="I100" s="156">
        <v>-1000.52</v>
      </c>
      <c r="J100" s="156">
        <v>-24106.560000000001</v>
      </c>
    </row>
    <row r="101" spans="1:10">
      <c r="A101" s="146">
        <v>42094</v>
      </c>
      <c r="B101" s="154" t="s">
        <v>97</v>
      </c>
      <c r="C101" s="154" t="s">
        <v>197</v>
      </c>
      <c r="D101" s="156">
        <v>2494163.2000000002</v>
      </c>
      <c r="E101" s="154" t="s">
        <v>183</v>
      </c>
      <c r="F101" s="156">
        <v>2492289.21</v>
      </c>
      <c r="G101" s="156">
        <v>27270.22</v>
      </c>
      <c r="H101" s="156">
        <v>570.34</v>
      </c>
      <c r="I101" s="156">
        <v>-772.99</v>
      </c>
      <c r="J101" s="156">
        <v>-25193.58</v>
      </c>
    </row>
    <row r="102" spans="1:10">
      <c r="A102" s="146">
        <v>42124</v>
      </c>
      <c r="B102" s="154" t="s">
        <v>97</v>
      </c>
      <c r="C102" s="154" t="s">
        <v>197</v>
      </c>
      <c r="D102" s="156">
        <v>2593559.84</v>
      </c>
      <c r="E102" s="154" t="s">
        <v>183</v>
      </c>
      <c r="F102" s="156">
        <v>2574852.0099999998</v>
      </c>
      <c r="G102" s="156">
        <v>39270.660000000003</v>
      </c>
      <c r="H102" s="156">
        <v>7473.38</v>
      </c>
      <c r="I102" s="156">
        <v>-1838.64</v>
      </c>
      <c r="J102" s="156">
        <v>-26197.57</v>
      </c>
    </row>
    <row r="103" spans="1:10">
      <c r="A103" s="146">
        <v>42155</v>
      </c>
      <c r="B103" s="154" t="s">
        <v>97</v>
      </c>
      <c r="C103" s="154" t="s">
        <v>197</v>
      </c>
      <c r="D103" s="156">
        <v>2599756.1800000002</v>
      </c>
      <c r="E103" s="154" t="s">
        <v>183</v>
      </c>
      <c r="F103" s="156">
        <v>2575045.9700000002</v>
      </c>
      <c r="G103" s="156">
        <v>43823.87</v>
      </c>
      <c r="H103" s="156">
        <v>7583.3</v>
      </c>
      <c r="I103" s="156">
        <v>-436.8</v>
      </c>
      <c r="J103" s="156">
        <v>-26260.16</v>
      </c>
    </row>
    <row r="104" spans="1:10">
      <c r="A104" s="146">
        <v>42185</v>
      </c>
      <c r="B104" s="154" t="s">
        <v>97</v>
      </c>
      <c r="C104" s="154" t="s">
        <v>197</v>
      </c>
      <c r="D104" s="156">
        <v>2571904.41</v>
      </c>
      <c r="E104" s="154" t="s">
        <v>183</v>
      </c>
      <c r="F104" s="156">
        <v>2537558.2400000002</v>
      </c>
      <c r="G104" s="156">
        <v>52795.95</v>
      </c>
      <c r="H104" s="156">
        <v>7996.89</v>
      </c>
      <c r="I104" s="156">
        <v>-467.83</v>
      </c>
      <c r="J104" s="156">
        <v>-25978.84</v>
      </c>
    </row>
    <row r="105" spans="1:10">
      <c r="A105" s="146">
        <v>42216</v>
      </c>
      <c r="B105" s="154" t="s">
        <v>97</v>
      </c>
      <c r="C105" s="154" t="s">
        <v>197</v>
      </c>
      <c r="D105" s="156">
        <v>2697855.16</v>
      </c>
      <c r="E105" s="154" t="s">
        <v>183</v>
      </c>
      <c r="F105" s="156">
        <v>2697186.38</v>
      </c>
      <c r="G105" s="156">
        <v>25366.61</v>
      </c>
      <c r="H105" s="156">
        <v>4555.8100000000004</v>
      </c>
      <c r="I105" s="156">
        <v>-2002.57</v>
      </c>
      <c r="J105" s="156">
        <v>-27251.07</v>
      </c>
    </row>
    <row r="106" spans="1:10">
      <c r="A106" s="146">
        <v>42247</v>
      </c>
      <c r="B106" s="154" t="s">
        <v>97</v>
      </c>
      <c r="C106" s="154" t="s">
        <v>197</v>
      </c>
      <c r="D106" s="156">
        <v>2728320.01</v>
      </c>
      <c r="E106" s="154" t="s">
        <v>183</v>
      </c>
      <c r="F106" s="156">
        <v>2723563.07</v>
      </c>
      <c r="G106" s="156">
        <v>27327.54</v>
      </c>
      <c r="H106" s="156">
        <v>5333.6</v>
      </c>
      <c r="I106" s="156">
        <v>-345.4</v>
      </c>
      <c r="J106" s="156">
        <v>-27558.799999999999</v>
      </c>
    </row>
    <row r="107" spans="1:10">
      <c r="A107" s="146">
        <v>42277</v>
      </c>
      <c r="B107" s="154" t="s">
        <v>97</v>
      </c>
      <c r="C107" s="154" t="s">
        <v>197</v>
      </c>
      <c r="D107" s="156">
        <v>2724714.39</v>
      </c>
      <c r="E107" s="154" t="s">
        <v>183</v>
      </c>
      <c r="F107" s="156">
        <v>2730220.51</v>
      </c>
      <c r="G107" s="156">
        <v>21705.47</v>
      </c>
      <c r="H107" s="156">
        <v>774.73</v>
      </c>
      <c r="I107" s="156">
        <v>-463.94</v>
      </c>
      <c r="J107" s="156">
        <v>-27522.38</v>
      </c>
    </row>
    <row r="108" spans="1:10">
      <c r="A108" s="146">
        <v>42308</v>
      </c>
      <c r="B108" s="154" t="s">
        <v>97</v>
      </c>
      <c r="C108" s="154" t="s">
        <v>197</v>
      </c>
      <c r="D108" s="156">
        <v>2610399.5099999998</v>
      </c>
      <c r="E108" s="154" t="s">
        <v>183</v>
      </c>
      <c r="F108" s="156">
        <v>2594803.33</v>
      </c>
      <c r="G108" s="156">
        <v>39203.19</v>
      </c>
      <c r="H108" s="156">
        <v>3348.09</v>
      </c>
      <c r="I108" s="156">
        <v>-587.42999999999995</v>
      </c>
      <c r="J108" s="156">
        <v>-26367.67</v>
      </c>
    </row>
    <row r="109" spans="1:10">
      <c r="A109" s="146">
        <v>42338</v>
      </c>
      <c r="B109" s="154" t="s">
        <v>97</v>
      </c>
      <c r="C109" s="154" t="s">
        <v>197</v>
      </c>
      <c r="D109" s="156">
        <v>2527279.9</v>
      </c>
      <c r="E109" s="154" t="s">
        <v>183</v>
      </c>
      <c r="F109" s="156">
        <v>2524319.46</v>
      </c>
      <c r="G109" s="156">
        <v>36224.230000000003</v>
      </c>
      <c r="H109" s="156">
        <v>-7496.32</v>
      </c>
      <c r="I109" s="156">
        <v>-239.4</v>
      </c>
      <c r="J109" s="156">
        <v>-25528.07</v>
      </c>
    </row>
    <row r="110" spans="1:10">
      <c r="A110" s="146">
        <v>42369</v>
      </c>
      <c r="B110" s="154" t="s">
        <v>97</v>
      </c>
      <c r="C110" s="154" t="s">
        <v>197</v>
      </c>
      <c r="D110" s="156">
        <v>2743169.76</v>
      </c>
      <c r="E110" s="154" t="s">
        <v>183</v>
      </c>
      <c r="F110" s="156">
        <v>2733811.3</v>
      </c>
      <c r="G110" s="156">
        <v>34454.32</v>
      </c>
      <c r="H110" s="156">
        <v>2612.92</v>
      </c>
      <c r="I110" s="156">
        <v>0</v>
      </c>
      <c r="J110" s="156">
        <v>-27708.78</v>
      </c>
    </row>
    <row r="111" spans="1:10">
      <c r="A111" s="146">
        <v>42400</v>
      </c>
      <c r="B111" s="154" t="s">
        <v>97</v>
      </c>
      <c r="C111" s="154" t="s">
        <v>197</v>
      </c>
      <c r="D111" s="156">
        <v>3282566.95</v>
      </c>
      <c r="E111" s="154" t="s">
        <v>183</v>
      </c>
      <c r="F111" s="156">
        <v>3259509.27</v>
      </c>
      <c r="G111" s="156">
        <v>58127.97</v>
      </c>
      <c r="H111" s="156">
        <v>1341.8</v>
      </c>
      <c r="I111" s="156">
        <v>-3254.84</v>
      </c>
      <c r="J111" s="156">
        <v>-33157.25</v>
      </c>
    </row>
    <row r="112" spans="1:10">
      <c r="A112" s="146">
        <v>42429</v>
      </c>
      <c r="B112" s="154" t="s">
        <v>97</v>
      </c>
      <c r="C112" s="154" t="s">
        <v>197</v>
      </c>
      <c r="D112" s="156">
        <v>2388813.5099999998</v>
      </c>
      <c r="E112" s="154" t="s">
        <v>183</v>
      </c>
      <c r="F112" s="156">
        <v>2392072.65</v>
      </c>
      <c r="G112" s="156">
        <v>21683.37</v>
      </c>
      <c r="H112" s="156">
        <v>-279.37</v>
      </c>
      <c r="I112" s="156">
        <v>-533.71</v>
      </c>
      <c r="J112" s="156">
        <v>-24129.43</v>
      </c>
    </row>
    <row r="113" spans="1:10">
      <c r="A113" s="146">
        <v>42460</v>
      </c>
      <c r="B113" s="154" t="s">
        <v>97</v>
      </c>
      <c r="C113" s="154" t="s">
        <v>197</v>
      </c>
      <c r="D113" s="156">
        <v>2615820.17</v>
      </c>
      <c r="E113" s="154" t="s">
        <v>183</v>
      </c>
      <c r="F113" s="156">
        <v>2610244.67</v>
      </c>
      <c r="G113" s="156">
        <v>22269.82</v>
      </c>
      <c r="H113" s="156">
        <v>9941.08</v>
      </c>
      <c r="I113" s="156">
        <v>-212.98</v>
      </c>
      <c r="J113" s="156">
        <v>-26422.42</v>
      </c>
    </row>
    <row r="114" spans="1:10">
      <c r="A114" s="146">
        <v>42490</v>
      </c>
      <c r="B114" s="154" t="s">
        <v>97</v>
      </c>
      <c r="C114" s="154" t="s">
        <v>197</v>
      </c>
      <c r="D114" s="156">
        <v>2878610.23</v>
      </c>
      <c r="E114" s="154" t="s">
        <v>183</v>
      </c>
      <c r="F114" s="156">
        <v>2879311.58</v>
      </c>
      <c r="G114" s="156">
        <v>24997.16</v>
      </c>
      <c r="H114" s="156">
        <v>3597.55</v>
      </c>
      <c r="I114" s="156">
        <v>-219.18</v>
      </c>
      <c r="J114" s="156">
        <v>-29076.880000000001</v>
      </c>
    </row>
    <row r="115" spans="1:10">
      <c r="A115" s="146">
        <v>42521</v>
      </c>
      <c r="B115" s="154" t="s">
        <v>97</v>
      </c>
      <c r="C115" s="154" t="s">
        <v>197</v>
      </c>
      <c r="D115" s="156">
        <v>2631041.31</v>
      </c>
      <c r="E115" s="154" t="s">
        <v>183</v>
      </c>
      <c r="F115" s="156">
        <v>2634656.11</v>
      </c>
      <c r="G115" s="156">
        <v>22402.26</v>
      </c>
      <c r="H115" s="156">
        <v>1044.01</v>
      </c>
      <c r="I115" s="156">
        <v>-484.89</v>
      </c>
      <c r="J115" s="156">
        <v>-26576.18</v>
      </c>
    </row>
    <row r="116" spans="1:10">
      <c r="A116" s="146">
        <v>42551</v>
      </c>
      <c r="B116" s="154" t="s">
        <v>97</v>
      </c>
      <c r="C116" s="154" t="s">
        <v>197</v>
      </c>
      <c r="D116" s="156">
        <v>2632802.5699999998</v>
      </c>
      <c r="E116" s="154" t="s">
        <v>183</v>
      </c>
      <c r="F116" s="156">
        <v>2626353.63</v>
      </c>
      <c r="G116" s="156">
        <v>27916.799999999999</v>
      </c>
      <c r="H116" s="156">
        <v>5420.32</v>
      </c>
      <c r="I116" s="156">
        <v>-294.20999999999998</v>
      </c>
      <c r="J116" s="156">
        <v>-26593.97</v>
      </c>
    </row>
    <row r="117" spans="1:10">
      <c r="A117" s="146">
        <v>42582</v>
      </c>
      <c r="B117" s="154" t="s">
        <v>97</v>
      </c>
      <c r="C117" s="154" t="s">
        <v>197</v>
      </c>
      <c r="D117" s="156">
        <v>2852352.66</v>
      </c>
      <c r="E117" s="154" t="s">
        <v>183</v>
      </c>
      <c r="F117" s="156">
        <v>2869601.03</v>
      </c>
      <c r="G117" s="156">
        <v>14933.78</v>
      </c>
      <c r="H117" s="156">
        <v>-2934.15</v>
      </c>
      <c r="I117" s="156">
        <v>-436.36</v>
      </c>
      <c r="J117" s="156">
        <v>-28811.64</v>
      </c>
    </row>
    <row r="118" spans="1:10">
      <c r="A118" s="146">
        <v>42613</v>
      </c>
      <c r="B118" s="154" t="s">
        <v>97</v>
      </c>
      <c r="C118" s="154" t="s">
        <v>197</v>
      </c>
      <c r="D118" s="156">
        <v>2827927.62</v>
      </c>
      <c r="E118" s="154" t="s">
        <v>183</v>
      </c>
      <c r="F118" s="156">
        <v>2816167.27</v>
      </c>
      <c r="G118" s="156">
        <v>27454.080000000002</v>
      </c>
      <c r="H118" s="156">
        <v>13488.49</v>
      </c>
      <c r="I118" s="156">
        <v>-617.29</v>
      </c>
      <c r="J118" s="156">
        <v>-28564.93</v>
      </c>
    </row>
    <row r="119" spans="1:10">
      <c r="A119" s="146">
        <v>42643</v>
      </c>
      <c r="B119" s="154" t="s">
        <v>97</v>
      </c>
      <c r="C119" s="154" t="s">
        <v>197</v>
      </c>
      <c r="D119" s="156">
        <v>2866747.6</v>
      </c>
      <c r="E119" s="154" t="s">
        <v>183</v>
      </c>
      <c r="F119" s="156">
        <v>2701270.6</v>
      </c>
      <c r="G119" s="156">
        <v>28814.77</v>
      </c>
      <c r="H119" s="156">
        <v>166188.07999999999</v>
      </c>
      <c r="I119" s="156">
        <v>-568.80999999999995</v>
      </c>
      <c r="J119" s="156">
        <v>-28957.040000000001</v>
      </c>
    </row>
    <row r="120" spans="1:10">
      <c r="A120" s="146">
        <v>42674</v>
      </c>
      <c r="B120" s="154" t="s">
        <v>97</v>
      </c>
      <c r="C120" s="154" t="s">
        <v>197</v>
      </c>
      <c r="D120" s="156">
        <v>2707652.8</v>
      </c>
      <c r="E120" s="154" t="s">
        <v>183</v>
      </c>
      <c r="F120" s="156">
        <v>2711452.43</v>
      </c>
      <c r="G120" s="156">
        <v>22371.86</v>
      </c>
      <c r="H120" s="156">
        <v>2094.54</v>
      </c>
      <c r="I120" s="156">
        <v>-916</v>
      </c>
      <c r="J120" s="156">
        <v>-27350.03</v>
      </c>
    </row>
    <row r="121" spans="1:10">
      <c r="A121" s="146">
        <v>42704</v>
      </c>
      <c r="B121" s="154" t="s">
        <v>97</v>
      </c>
      <c r="C121" s="154" t="s">
        <v>197</v>
      </c>
      <c r="D121" s="156">
        <v>2781938.13</v>
      </c>
      <c r="E121" s="154" t="s">
        <v>183</v>
      </c>
      <c r="F121" s="156">
        <v>2780527.58</v>
      </c>
      <c r="G121" s="156">
        <v>17845.330000000002</v>
      </c>
      <c r="H121" s="156">
        <v>15431.46</v>
      </c>
      <c r="I121" s="156">
        <v>-3765.85</v>
      </c>
      <c r="J121" s="156">
        <v>-28100.39</v>
      </c>
    </row>
    <row r="122" spans="1:10">
      <c r="A122" s="146">
        <v>42735</v>
      </c>
      <c r="B122" s="154" t="s">
        <v>97</v>
      </c>
      <c r="C122" s="154" t="s">
        <v>197</v>
      </c>
      <c r="D122" s="156">
        <v>2754580.44</v>
      </c>
      <c r="E122" s="154" t="s">
        <v>183</v>
      </c>
      <c r="F122" s="156">
        <v>2765505.1</v>
      </c>
      <c r="G122" s="156">
        <v>16469.47</v>
      </c>
      <c r="H122" s="156">
        <v>733.43</v>
      </c>
      <c r="I122" s="156">
        <v>-303.52</v>
      </c>
      <c r="J122" s="156">
        <v>-27824.04</v>
      </c>
    </row>
    <row r="123" spans="1:10">
      <c r="A123" s="146">
        <v>42766</v>
      </c>
      <c r="B123" s="154" t="s">
        <v>97</v>
      </c>
      <c r="C123" s="154" t="s">
        <v>197</v>
      </c>
      <c r="D123" s="156">
        <v>3382546.08</v>
      </c>
      <c r="E123" s="154" t="s">
        <v>183</v>
      </c>
      <c r="F123" s="156">
        <v>3404769.67</v>
      </c>
      <c r="G123" s="156">
        <v>31234.77</v>
      </c>
      <c r="H123" s="156">
        <v>-10760.69</v>
      </c>
      <c r="I123" s="156">
        <v>-8530.5400000000009</v>
      </c>
      <c r="J123" s="156">
        <v>-34167.129999999997</v>
      </c>
    </row>
    <row r="124" spans="1:10">
      <c r="A124" s="146">
        <v>42794</v>
      </c>
      <c r="B124" s="154" t="s">
        <v>97</v>
      </c>
      <c r="C124" s="154" t="s">
        <v>197</v>
      </c>
      <c r="D124" s="156">
        <v>2452883.0099999998</v>
      </c>
      <c r="E124" s="154" t="s">
        <v>183</v>
      </c>
      <c r="F124" s="156">
        <v>2458473.54</v>
      </c>
      <c r="G124" s="156">
        <v>27832.71</v>
      </c>
      <c r="H124" s="156">
        <v>1696.72</v>
      </c>
      <c r="I124" s="156">
        <v>-10343.370000000001</v>
      </c>
      <c r="J124" s="156">
        <v>-24776.59</v>
      </c>
    </row>
    <row r="125" spans="1:10">
      <c r="A125" s="146">
        <v>42825</v>
      </c>
      <c r="B125" s="154" t="s">
        <v>97</v>
      </c>
      <c r="C125" s="154" t="s">
        <v>197</v>
      </c>
      <c r="D125" s="156">
        <v>2613220.5</v>
      </c>
      <c r="E125" s="154" t="s">
        <v>183</v>
      </c>
      <c r="F125" s="156">
        <v>2527279.2799999998</v>
      </c>
      <c r="G125" s="156">
        <v>14921.27</v>
      </c>
      <c r="H125" s="156">
        <v>98228.160000000003</v>
      </c>
      <c r="I125" s="156">
        <v>-812.04</v>
      </c>
      <c r="J125" s="156">
        <v>-26396.17</v>
      </c>
    </row>
    <row r="126" spans="1:10">
      <c r="A126" s="146">
        <v>42855</v>
      </c>
      <c r="B126" s="154" t="s">
        <v>97</v>
      </c>
      <c r="C126" s="154" t="s">
        <v>197</v>
      </c>
      <c r="D126" s="156">
        <v>2842525.6</v>
      </c>
      <c r="E126" s="154" t="s">
        <v>183</v>
      </c>
      <c r="F126" s="156">
        <v>2840657.12</v>
      </c>
      <c r="G126" s="156">
        <v>31314.07</v>
      </c>
      <c r="H126" s="156">
        <v>-546.08000000000004</v>
      </c>
      <c r="I126" s="156">
        <v>-187.13</v>
      </c>
      <c r="J126" s="156">
        <v>-28712.38</v>
      </c>
    </row>
    <row r="127" spans="1:10">
      <c r="A127" s="146">
        <v>42886</v>
      </c>
      <c r="B127" s="154" t="s">
        <v>97</v>
      </c>
      <c r="C127" s="154" t="s">
        <v>197</v>
      </c>
      <c r="D127" s="156">
        <v>2760159.76</v>
      </c>
      <c r="E127" s="154" t="s">
        <v>183</v>
      </c>
      <c r="F127" s="156">
        <v>2756926.65</v>
      </c>
      <c r="G127" s="156">
        <v>27978.14</v>
      </c>
      <c r="H127" s="156">
        <v>3985.84</v>
      </c>
      <c r="I127" s="156">
        <v>-850.47</v>
      </c>
      <c r="J127" s="156">
        <v>-27880.400000000001</v>
      </c>
    </row>
    <row r="128" spans="1:10">
      <c r="A128" s="146">
        <v>42916</v>
      </c>
      <c r="B128" s="154" t="s">
        <v>97</v>
      </c>
      <c r="C128" s="154" t="s">
        <v>197</v>
      </c>
      <c r="D128" s="156">
        <v>2851742.35</v>
      </c>
      <c r="E128" s="154" t="s">
        <v>183</v>
      </c>
      <c r="F128" s="156">
        <v>2857664.44</v>
      </c>
      <c r="G128" s="156">
        <v>15495.73</v>
      </c>
      <c r="H128" s="156">
        <v>7387.66</v>
      </c>
      <c r="I128" s="156">
        <v>0</v>
      </c>
      <c r="J128" s="156">
        <v>28805.48</v>
      </c>
    </row>
    <row r="129" spans="1:10">
      <c r="A129" s="146">
        <v>42947</v>
      </c>
      <c r="B129" s="154" t="s">
        <v>97</v>
      </c>
      <c r="C129" s="154" t="s">
        <v>197</v>
      </c>
      <c r="D129" s="156">
        <v>2804618.6</v>
      </c>
      <c r="E129" s="154" t="s">
        <v>183</v>
      </c>
      <c r="F129" s="156">
        <v>2808211.63</v>
      </c>
      <c r="G129" s="156">
        <v>23438.73</v>
      </c>
      <c r="H129" s="156">
        <v>2129.4499999999998</v>
      </c>
      <c r="I129" s="156">
        <v>-831.73</v>
      </c>
      <c r="J129" s="156">
        <v>28329.48</v>
      </c>
    </row>
    <row r="130" spans="1:10">
      <c r="A130" s="146">
        <v>42978</v>
      </c>
      <c r="B130" s="154" t="s">
        <v>97</v>
      </c>
      <c r="C130" s="154" t="s">
        <v>197</v>
      </c>
      <c r="D130" s="156">
        <v>2977959.54</v>
      </c>
      <c r="E130" s="154" t="s">
        <v>183</v>
      </c>
      <c r="F130" s="156">
        <v>2952248.72</v>
      </c>
      <c r="G130" s="156">
        <v>50257.3</v>
      </c>
      <c r="H130" s="156">
        <v>6330.53</v>
      </c>
      <c r="I130" s="156">
        <v>-796.61</v>
      </c>
      <c r="J130" s="156">
        <v>30080.400000000001</v>
      </c>
    </row>
    <row r="131" spans="1:10">
      <c r="A131" s="146">
        <v>43008</v>
      </c>
      <c r="B131" s="154" t="s">
        <v>97</v>
      </c>
      <c r="C131" s="154" t="s">
        <v>197</v>
      </c>
      <c r="D131" s="156">
        <v>2805955.71</v>
      </c>
      <c r="E131" s="154" t="s">
        <v>183</v>
      </c>
      <c r="F131" s="156">
        <v>2818108.1</v>
      </c>
      <c r="G131" s="156">
        <v>17713.53</v>
      </c>
      <c r="H131" s="156">
        <v>-886.25</v>
      </c>
      <c r="I131" s="156">
        <v>-636.67999999999995</v>
      </c>
      <c r="J131" s="156">
        <v>28342.99</v>
      </c>
    </row>
    <row r="132" spans="1:10">
      <c r="A132" s="146">
        <v>43039</v>
      </c>
      <c r="B132" s="154" t="s">
        <v>97</v>
      </c>
      <c r="C132" s="154" t="s">
        <v>197</v>
      </c>
      <c r="D132" s="156">
        <v>2859271.76</v>
      </c>
      <c r="E132" s="154" t="s">
        <v>183</v>
      </c>
      <c r="F132" s="156">
        <v>2844679.72</v>
      </c>
      <c r="G132" s="156">
        <v>26680.44</v>
      </c>
      <c r="H132" s="156">
        <v>16793.13</v>
      </c>
      <c r="I132" s="156">
        <v>0</v>
      </c>
      <c r="J132" s="156">
        <v>28881.53</v>
      </c>
    </row>
    <row r="133" spans="1:10">
      <c r="A133" s="146">
        <v>43069</v>
      </c>
      <c r="B133" s="154" t="s">
        <v>97</v>
      </c>
      <c r="C133" s="154" t="s">
        <v>197</v>
      </c>
      <c r="D133" s="156">
        <v>2724844.24</v>
      </c>
      <c r="E133" s="154" t="s">
        <v>183</v>
      </c>
      <c r="F133" s="156">
        <v>2646946.13</v>
      </c>
      <c r="G133" s="156">
        <v>104463.75</v>
      </c>
      <c r="H133" s="156">
        <v>3194.84</v>
      </c>
      <c r="I133" s="156">
        <v>-2236.8000000000002</v>
      </c>
      <c r="J133" s="156">
        <v>27523.68</v>
      </c>
    </row>
    <row r="134" spans="1:10">
      <c r="A134" s="146">
        <v>43100</v>
      </c>
      <c r="B134" s="154" t="s">
        <v>97</v>
      </c>
      <c r="C134" s="154" t="s">
        <v>197</v>
      </c>
      <c r="D134" s="156">
        <v>2920247.12</v>
      </c>
      <c r="E134" s="154" t="s">
        <v>183</v>
      </c>
      <c r="F134" s="156">
        <v>2845875.4</v>
      </c>
      <c r="G134" s="156">
        <v>101035.32</v>
      </c>
      <c r="H134" s="156">
        <v>3046.26</v>
      </c>
      <c r="I134" s="156">
        <v>-212.41</v>
      </c>
      <c r="J134" s="156">
        <v>29497.45</v>
      </c>
    </row>
    <row r="135" spans="1:10">
      <c r="A135" s="146">
        <v>43131</v>
      </c>
      <c r="B135" s="154" t="s">
        <v>97</v>
      </c>
      <c r="C135" s="154" t="s">
        <v>197</v>
      </c>
      <c r="D135" s="156">
        <v>3604389.37</v>
      </c>
      <c r="E135" s="154" t="s">
        <v>183</v>
      </c>
      <c r="F135" s="156">
        <v>3534042.91</v>
      </c>
      <c r="G135" s="156">
        <v>107800.99</v>
      </c>
      <c r="H135" s="156">
        <v>-254.7</v>
      </c>
      <c r="I135" s="156">
        <v>-791.86</v>
      </c>
      <c r="J135" s="156">
        <v>36407.97</v>
      </c>
    </row>
    <row r="136" spans="1:10">
      <c r="A136" s="146">
        <v>43159</v>
      </c>
      <c r="B136" s="154" t="s">
        <v>97</v>
      </c>
      <c r="C136" s="154" t="s">
        <v>197</v>
      </c>
      <c r="D136" s="156">
        <v>2646959.2000000002</v>
      </c>
      <c r="E136" s="154" t="s">
        <v>183</v>
      </c>
      <c r="F136" s="156">
        <v>2589070</v>
      </c>
      <c r="G136" s="156">
        <v>70243.360000000001</v>
      </c>
      <c r="H136" s="156">
        <v>14755.2</v>
      </c>
      <c r="I136" s="156">
        <v>-372.4</v>
      </c>
      <c r="J136" s="156">
        <v>26736.959999999999</v>
      </c>
    </row>
    <row r="137" spans="1:10">
      <c r="A137" s="146">
        <v>43190</v>
      </c>
      <c r="B137" s="154" t="s">
        <v>97</v>
      </c>
      <c r="C137" s="154" t="s">
        <v>197</v>
      </c>
      <c r="D137" s="156">
        <v>2554660.13</v>
      </c>
      <c r="E137" s="154" t="s">
        <v>183</v>
      </c>
      <c r="F137" s="156">
        <v>2508576.62</v>
      </c>
      <c r="G137" s="156">
        <v>98054.27</v>
      </c>
      <c r="H137" s="156">
        <v>-25938.94</v>
      </c>
      <c r="I137" s="156">
        <v>-227.18</v>
      </c>
      <c r="J137" s="156">
        <v>25804.639999999999</v>
      </c>
    </row>
    <row r="138" spans="1:10">
      <c r="A138" s="146">
        <v>43220</v>
      </c>
      <c r="B138" s="154" t="s">
        <v>97</v>
      </c>
      <c r="C138" s="154" t="s">
        <v>197</v>
      </c>
      <c r="D138" s="156">
        <v>3340902.96</v>
      </c>
      <c r="E138" s="154" t="s">
        <v>183</v>
      </c>
      <c r="F138" s="156">
        <v>3137306.81</v>
      </c>
      <c r="G138" s="156">
        <v>203404.15</v>
      </c>
      <c r="H138" s="156">
        <v>33938.480000000003</v>
      </c>
      <c r="I138" s="156">
        <v>0</v>
      </c>
      <c r="J138" s="156">
        <v>33746.480000000003</v>
      </c>
    </row>
    <row r="139" spans="1:10">
      <c r="A139" s="146">
        <v>43251</v>
      </c>
      <c r="B139" s="154" t="s">
        <v>97</v>
      </c>
      <c r="C139" s="154" t="s">
        <v>197</v>
      </c>
      <c r="D139" s="156">
        <v>2928557.84</v>
      </c>
      <c r="E139" s="154" t="s">
        <v>183</v>
      </c>
      <c r="F139" s="156">
        <v>2850174.89</v>
      </c>
      <c r="G139" s="156">
        <v>105160.05</v>
      </c>
      <c r="H139" s="156">
        <v>2804.29</v>
      </c>
      <c r="I139" s="156">
        <v>0</v>
      </c>
      <c r="J139" s="156">
        <v>29581.39</v>
      </c>
    </row>
    <row r="140" spans="1:10">
      <c r="A140" s="146">
        <v>43281</v>
      </c>
      <c r="B140" s="154" t="s">
        <v>97</v>
      </c>
      <c r="C140" s="154" t="s">
        <v>197</v>
      </c>
      <c r="D140" s="156">
        <v>3009331.69</v>
      </c>
      <c r="E140" s="154" t="s">
        <v>183</v>
      </c>
      <c r="F140" s="156">
        <v>2973553.03</v>
      </c>
      <c r="G140" s="156">
        <v>60139.08</v>
      </c>
      <c r="H140" s="156">
        <v>6174.32</v>
      </c>
      <c r="I140" s="156">
        <v>-137.44999999999999</v>
      </c>
      <c r="J140" s="156">
        <v>30397.29</v>
      </c>
    </row>
    <row r="141" spans="1:10">
      <c r="A141" s="146">
        <v>43312</v>
      </c>
      <c r="B141" s="154" t="s">
        <v>97</v>
      </c>
      <c r="C141" s="154" t="s">
        <v>197</v>
      </c>
      <c r="D141" s="156">
        <v>3085080.1</v>
      </c>
      <c r="E141" s="154" t="s">
        <v>183</v>
      </c>
      <c r="F141" s="156">
        <v>3045617.92</v>
      </c>
      <c r="G141" s="156">
        <v>68935.56</v>
      </c>
      <c r="H141" s="156">
        <v>1897.21</v>
      </c>
      <c r="I141" s="156">
        <v>-208.17</v>
      </c>
      <c r="J141" s="156">
        <v>31162.42</v>
      </c>
    </row>
    <row r="142" spans="1:10">
      <c r="A142" s="146">
        <v>43343</v>
      </c>
      <c r="B142" s="154" t="s">
        <v>97</v>
      </c>
      <c r="C142" s="154" t="s">
        <v>197</v>
      </c>
      <c r="D142" s="156">
        <v>3101784.57</v>
      </c>
      <c r="E142" s="154" t="s">
        <v>183</v>
      </c>
      <c r="F142" s="156">
        <v>3010146.41</v>
      </c>
      <c r="G142" s="156">
        <v>119468.03</v>
      </c>
      <c r="H142" s="156">
        <v>4381.46</v>
      </c>
      <c r="I142" s="156">
        <v>-880.17</v>
      </c>
      <c r="J142" s="156">
        <v>31331.16</v>
      </c>
    </row>
    <row r="143" spans="1:10">
      <c r="A143" s="146">
        <v>43373</v>
      </c>
      <c r="B143" s="154" t="s">
        <v>97</v>
      </c>
      <c r="C143" s="154" t="s">
        <v>197</v>
      </c>
      <c r="D143" s="156">
        <v>3036969.78</v>
      </c>
      <c r="E143" s="154" t="s">
        <v>183</v>
      </c>
      <c r="F143" s="156">
        <v>2978124</v>
      </c>
      <c r="G143" s="156">
        <v>85267.88</v>
      </c>
      <c r="H143" s="156">
        <v>4414.54</v>
      </c>
      <c r="I143" s="156">
        <v>-160.18</v>
      </c>
      <c r="J143" s="156">
        <v>30676.46</v>
      </c>
    </row>
    <row r="144" spans="1:10">
      <c r="A144" s="146">
        <v>43404</v>
      </c>
      <c r="B144" s="154" t="s">
        <v>97</v>
      </c>
      <c r="C144" s="154" t="s">
        <v>197</v>
      </c>
      <c r="D144" s="156">
        <v>2808622.97</v>
      </c>
      <c r="E144" s="154" t="s">
        <v>183</v>
      </c>
      <c r="F144" s="156">
        <v>2763705.42</v>
      </c>
      <c r="G144" s="156">
        <v>68983.44</v>
      </c>
      <c r="H144" s="156">
        <v>4447.2</v>
      </c>
      <c r="I144" s="156">
        <v>-143.16</v>
      </c>
      <c r="J144" s="156">
        <v>28369.93</v>
      </c>
    </row>
    <row r="145" spans="1:10">
      <c r="A145" s="146">
        <v>43434</v>
      </c>
      <c r="B145" s="154" t="s">
        <v>97</v>
      </c>
      <c r="C145" s="154" t="s">
        <v>197</v>
      </c>
      <c r="D145" s="156">
        <v>3260099.27</v>
      </c>
      <c r="E145" s="154" t="s">
        <v>183</v>
      </c>
      <c r="F145" s="156">
        <v>3252464.49</v>
      </c>
      <c r="G145" s="156">
        <v>32804.11</v>
      </c>
      <c r="H145" s="156">
        <v>8395.41</v>
      </c>
      <c r="I145" s="156">
        <v>-634.45000000000005</v>
      </c>
      <c r="J145" s="156">
        <v>32930.29</v>
      </c>
    </row>
    <row r="146" spans="1:10">
      <c r="A146" s="146">
        <v>43465</v>
      </c>
      <c r="B146" s="154" t="s">
        <v>97</v>
      </c>
      <c r="C146" s="154" t="s">
        <v>197</v>
      </c>
      <c r="D146" s="156">
        <v>3055998.01</v>
      </c>
      <c r="E146" s="154" t="s">
        <v>183</v>
      </c>
      <c r="F146" s="156">
        <v>3076208.56</v>
      </c>
      <c r="G146" s="156">
        <v>22997.11</v>
      </c>
      <c r="H146" s="156">
        <v>-11989.98</v>
      </c>
      <c r="I146" s="156">
        <v>-349.01</v>
      </c>
      <c r="J146" s="156">
        <v>30868.67</v>
      </c>
    </row>
    <row r="147" spans="1:10">
      <c r="A147" s="146">
        <v>43496</v>
      </c>
      <c r="B147" s="154" t="s">
        <v>97</v>
      </c>
      <c r="C147" s="154" t="s">
        <v>197</v>
      </c>
      <c r="D147" s="156">
        <v>3769030.38</v>
      </c>
      <c r="E147" s="154" t="s">
        <v>183</v>
      </c>
      <c r="F147" s="156">
        <v>3732261.8</v>
      </c>
      <c r="G147" s="156">
        <v>49421.2</v>
      </c>
      <c r="H147" s="156">
        <v>26633.69</v>
      </c>
      <c r="I147" s="156">
        <v>-1215.29</v>
      </c>
      <c r="J147" s="156">
        <v>38071.019999999997</v>
      </c>
    </row>
    <row r="148" spans="1:10">
      <c r="A148" s="146">
        <v>43524</v>
      </c>
      <c r="B148" s="154" t="s">
        <v>97</v>
      </c>
      <c r="C148" s="154" t="s">
        <v>197</v>
      </c>
      <c r="D148" s="156">
        <v>2899584.18</v>
      </c>
      <c r="E148" s="154" t="s">
        <v>183</v>
      </c>
      <c r="F148" s="156">
        <v>2854562.56</v>
      </c>
      <c r="G148" s="156">
        <v>63833.98</v>
      </c>
      <c r="H148" s="156">
        <v>13459.9</v>
      </c>
      <c r="I148" s="156">
        <v>-2983.54</v>
      </c>
      <c r="J148" s="156">
        <v>29288.720000000001</v>
      </c>
    </row>
    <row r="149" spans="1:10">
      <c r="A149" s="146">
        <v>43555</v>
      </c>
      <c r="B149" s="154" t="s">
        <v>97</v>
      </c>
      <c r="C149" s="154" t="s">
        <v>197</v>
      </c>
      <c r="D149" s="156">
        <v>2937982.19</v>
      </c>
      <c r="E149" s="154" t="s">
        <v>183</v>
      </c>
      <c r="F149" s="156">
        <v>2882768.77</v>
      </c>
      <c r="G149" s="156">
        <v>82186.34</v>
      </c>
      <c r="H149" s="156">
        <v>2843.41</v>
      </c>
      <c r="I149" s="156">
        <v>-139.75</v>
      </c>
      <c r="J149" s="156">
        <v>29676.58</v>
      </c>
    </row>
    <row r="150" spans="1:10">
      <c r="A150" s="146">
        <v>43585</v>
      </c>
      <c r="B150" s="154" t="s">
        <v>97</v>
      </c>
      <c r="C150" s="154" t="s">
        <v>197</v>
      </c>
      <c r="D150" s="156">
        <v>3375775.75</v>
      </c>
      <c r="E150" s="154" t="s">
        <v>183</v>
      </c>
      <c r="F150" s="156">
        <v>3328187.09</v>
      </c>
      <c r="G150" s="156">
        <v>78105.58</v>
      </c>
      <c r="H150" s="156">
        <v>5266.85</v>
      </c>
      <c r="I150" s="156">
        <v>-1685.03</v>
      </c>
      <c r="J150" s="156">
        <v>34098.74</v>
      </c>
    </row>
    <row r="151" spans="1:10">
      <c r="A151" s="146">
        <v>43616</v>
      </c>
      <c r="B151" s="154" t="s">
        <v>97</v>
      </c>
      <c r="C151" s="154" t="s">
        <v>197</v>
      </c>
      <c r="D151" s="156">
        <v>3218972.35</v>
      </c>
      <c r="E151" s="154" t="s">
        <v>183</v>
      </c>
      <c r="F151" s="156">
        <v>3206697.89</v>
      </c>
      <c r="G151" s="156">
        <v>36511.449999999997</v>
      </c>
      <c r="H151" s="156">
        <v>8414.94</v>
      </c>
      <c r="I151" s="156">
        <v>-137.05000000000001</v>
      </c>
      <c r="J151" s="156">
        <v>32514.880000000001</v>
      </c>
    </row>
    <row r="152" spans="1:10">
      <c r="A152" s="146">
        <v>43646</v>
      </c>
      <c r="B152" s="154" t="s">
        <v>97</v>
      </c>
      <c r="C152" s="154" t="s">
        <v>197</v>
      </c>
      <c r="D152" s="156">
        <v>3401710.4</v>
      </c>
      <c r="E152" s="154" t="s">
        <v>183</v>
      </c>
      <c r="F152" s="156">
        <v>3366520.85</v>
      </c>
      <c r="G152" s="156">
        <v>62352.73</v>
      </c>
      <c r="H152" s="156">
        <v>7197.53</v>
      </c>
      <c r="I152" s="156">
        <v>0</v>
      </c>
      <c r="J152" s="156">
        <v>34360.71</v>
      </c>
    </row>
    <row r="153" spans="1:10">
      <c r="A153" s="146">
        <v>43677</v>
      </c>
      <c r="B153" s="154" t="s">
        <v>97</v>
      </c>
      <c r="C153" s="154" t="s">
        <v>197</v>
      </c>
      <c r="D153" s="156">
        <v>3148442.55</v>
      </c>
      <c r="E153" s="154" t="s">
        <v>183</v>
      </c>
      <c r="F153" s="156">
        <v>3111688.91</v>
      </c>
      <c r="G153" s="156">
        <v>66251.5</v>
      </c>
      <c r="H153" s="156">
        <v>2304.59</v>
      </c>
      <c r="I153" s="156">
        <v>0</v>
      </c>
      <c r="J153" s="156">
        <v>31802.45</v>
      </c>
    </row>
    <row r="154" spans="1:10">
      <c r="A154" s="146">
        <v>43708</v>
      </c>
      <c r="B154" s="154" t="s">
        <v>97</v>
      </c>
      <c r="C154" s="154" t="s">
        <v>197</v>
      </c>
      <c r="D154" s="156">
        <v>3384792.25</v>
      </c>
      <c r="E154" s="154" t="s">
        <v>183</v>
      </c>
      <c r="F154" s="156">
        <v>3381432.87</v>
      </c>
      <c r="G154" s="156">
        <v>67253.42</v>
      </c>
      <c r="H154" s="156">
        <v>-29053.31</v>
      </c>
      <c r="I154" s="156">
        <v>-650.91999999999996</v>
      </c>
      <c r="J154" s="156">
        <v>34189.81</v>
      </c>
    </row>
    <row r="155" spans="1:10">
      <c r="A155" s="146">
        <v>43738</v>
      </c>
      <c r="B155" s="154" t="s">
        <v>97</v>
      </c>
      <c r="C155" s="154" t="s">
        <v>197</v>
      </c>
      <c r="D155" s="156">
        <v>3269444.7</v>
      </c>
      <c r="E155" s="154" t="s">
        <v>183</v>
      </c>
      <c r="F155" s="156">
        <v>3221815.27</v>
      </c>
      <c r="G155" s="156">
        <v>71951.91</v>
      </c>
      <c r="H155" s="156">
        <v>8866.81</v>
      </c>
      <c r="I155" s="156">
        <v>-164.59</v>
      </c>
      <c r="J155" s="156">
        <v>33024.699999999997</v>
      </c>
    </row>
    <row r="156" spans="1:10">
      <c r="A156" s="146">
        <v>43769</v>
      </c>
      <c r="B156" s="154" t="s">
        <v>97</v>
      </c>
      <c r="C156" s="154" t="s">
        <v>197</v>
      </c>
      <c r="D156" s="156">
        <v>3244877.32</v>
      </c>
      <c r="E156" s="154" t="s">
        <v>183</v>
      </c>
      <c r="F156" s="156">
        <v>3207279.43</v>
      </c>
      <c r="G156" s="156">
        <v>68647.75</v>
      </c>
      <c r="H156" s="156">
        <v>2274.0300000000002</v>
      </c>
      <c r="I156" s="156">
        <v>-547.35</v>
      </c>
      <c r="J156" s="156">
        <v>32776.54</v>
      </c>
    </row>
    <row r="157" spans="1:10">
      <c r="A157" s="146">
        <v>43799</v>
      </c>
      <c r="B157" s="154" t="s">
        <v>97</v>
      </c>
      <c r="C157" s="154" t="s">
        <v>197</v>
      </c>
      <c r="D157" s="156">
        <v>3200934.69</v>
      </c>
      <c r="E157" s="154" t="s">
        <v>183</v>
      </c>
      <c r="F157" s="156">
        <v>3184146.89</v>
      </c>
      <c r="G157" s="156">
        <v>54712.959999999999</v>
      </c>
      <c r="H157" s="156">
        <v>318.36</v>
      </c>
      <c r="I157" s="156">
        <v>-5910.84</v>
      </c>
      <c r="J157" s="156">
        <v>32332.68</v>
      </c>
    </row>
    <row r="158" spans="1:10">
      <c r="A158" s="146">
        <v>43830</v>
      </c>
      <c r="B158" s="154" t="s">
        <v>97</v>
      </c>
      <c r="C158" s="154" t="s">
        <v>197</v>
      </c>
      <c r="D158" s="156">
        <v>3327723.17</v>
      </c>
      <c r="E158" s="154" t="s">
        <v>183</v>
      </c>
      <c r="F158" s="156">
        <v>3312014.3</v>
      </c>
      <c r="G158" s="156">
        <v>46925.32</v>
      </c>
      <c r="H158" s="156">
        <v>2747.23</v>
      </c>
      <c r="I158" s="156">
        <v>-350.31</v>
      </c>
      <c r="J158" s="156">
        <v>33613.370000000003</v>
      </c>
    </row>
    <row r="159" spans="1:10">
      <c r="A159" s="146">
        <v>43861</v>
      </c>
      <c r="B159" s="154" t="s">
        <v>97</v>
      </c>
      <c r="C159" s="154" t="s">
        <v>197</v>
      </c>
      <c r="D159" s="156">
        <v>3923262.14</v>
      </c>
      <c r="E159" s="154" t="s">
        <v>183</v>
      </c>
      <c r="F159" s="156">
        <v>3893621.54</v>
      </c>
      <c r="G159" s="156">
        <v>67342.240000000005</v>
      </c>
      <c r="H159" s="156">
        <v>2557.62</v>
      </c>
      <c r="I159" s="156">
        <v>-630.36</v>
      </c>
      <c r="J159" s="156">
        <v>39628.9</v>
      </c>
    </row>
    <row r="160" spans="1:10">
      <c r="A160" s="146">
        <v>43890</v>
      </c>
      <c r="B160" s="154" t="s">
        <v>97</v>
      </c>
      <c r="C160" s="154" t="s">
        <v>197</v>
      </c>
      <c r="D160" s="156">
        <v>3002836.84</v>
      </c>
      <c r="E160" s="154" t="s">
        <v>183</v>
      </c>
      <c r="F160" s="156">
        <v>3010767.83</v>
      </c>
      <c r="G160" s="156">
        <v>49769.9</v>
      </c>
      <c r="H160" s="156">
        <v>8841.68</v>
      </c>
      <c r="I160" s="156">
        <v>-36210.89</v>
      </c>
      <c r="J160" s="156">
        <v>30331.68</v>
      </c>
    </row>
    <row r="161" spans="1:10">
      <c r="A161" s="146">
        <v>43921</v>
      </c>
      <c r="B161" s="154" t="s">
        <v>97</v>
      </c>
      <c r="C161" s="154" t="s">
        <v>197</v>
      </c>
      <c r="D161" s="156">
        <v>3144018.13</v>
      </c>
      <c r="E161" s="154" t="s">
        <v>183</v>
      </c>
      <c r="F161" s="156">
        <v>3124409.58</v>
      </c>
      <c r="G161" s="156">
        <v>53767.08</v>
      </c>
      <c r="H161" s="156">
        <v>-46.66</v>
      </c>
      <c r="I161" s="156">
        <v>-2354.11</v>
      </c>
      <c r="J161" s="156">
        <v>31757.759999999998</v>
      </c>
    </row>
    <row r="162" spans="1:10">
      <c r="A162" s="146">
        <v>43951</v>
      </c>
      <c r="B162" s="154" t="s">
        <v>97</v>
      </c>
      <c r="C162" s="154" t="s">
        <v>197</v>
      </c>
      <c r="D162" s="160">
        <v>3164427.46</v>
      </c>
      <c r="E162" s="161" t="s">
        <v>183</v>
      </c>
      <c r="F162" s="160">
        <v>3155630.67</v>
      </c>
      <c r="G162" s="160">
        <v>55975.24</v>
      </c>
      <c r="H162" s="160">
        <v>-15017.52</v>
      </c>
      <c r="I162" s="160">
        <v>-197.01</v>
      </c>
      <c r="J162" s="160">
        <v>31963.919999999998</v>
      </c>
    </row>
    <row r="163" spans="1:10">
      <c r="A163" s="151">
        <v>43982</v>
      </c>
      <c r="B163" s="154" t="s">
        <v>97</v>
      </c>
      <c r="C163" s="154" t="s">
        <v>197</v>
      </c>
      <c r="D163" s="160">
        <v>3122741.3</v>
      </c>
      <c r="E163" s="161" t="s">
        <v>183</v>
      </c>
      <c r="F163" s="160">
        <v>3111561.97</v>
      </c>
      <c r="G163" s="160">
        <v>49338.239999999998</v>
      </c>
      <c r="H163" s="160">
        <v>-6616.08</v>
      </c>
      <c r="I163" s="160">
        <v>0</v>
      </c>
      <c r="J163" s="160">
        <v>31542.83</v>
      </c>
    </row>
    <row r="164" spans="1:10">
      <c r="A164" s="148">
        <v>44012</v>
      </c>
      <c r="B164" s="154" t="s">
        <v>97</v>
      </c>
      <c r="C164" s="154" t="s">
        <v>197</v>
      </c>
      <c r="D164" s="142">
        <v>3628127.15</v>
      </c>
      <c r="E164" s="143" t="s">
        <v>183</v>
      </c>
      <c r="F164" s="142">
        <v>3621948.22</v>
      </c>
      <c r="G164" s="142">
        <v>55228.73</v>
      </c>
      <c r="H164" s="142">
        <v>-12312.85</v>
      </c>
      <c r="I164" s="150">
        <v>-89.2</v>
      </c>
      <c r="J164" s="142">
        <v>36647.75</v>
      </c>
    </row>
    <row r="165" spans="1:10">
      <c r="A165" s="148">
        <v>44043</v>
      </c>
      <c r="B165" s="154" t="s">
        <v>97</v>
      </c>
      <c r="C165" s="154" t="s">
        <v>197</v>
      </c>
      <c r="D165" s="160">
        <v>3761659.9</v>
      </c>
      <c r="E165" s="161" t="s">
        <v>183</v>
      </c>
      <c r="F165" s="160">
        <v>3769550.34</v>
      </c>
      <c r="G165" s="160">
        <v>45963.37</v>
      </c>
      <c r="H165" s="160">
        <v>-15812.84</v>
      </c>
      <c r="I165" s="160">
        <v>-44.41</v>
      </c>
      <c r="J165" s="160">
        <v>37996.559999999998</v>
      </c>
    </row>
    <row r="166" spans="1:10">
      <c r="A166" s="151">
        <v>44074</v>
      </c>
      <c r="B166" s="154" t="s">
        <v>97</v>
      </c>
      <c r="C166" s="154" t="s">
        <v>197</v>
      </c>
      <c r="D166" s="145">
        <v>3838939.23</v>
      </c>
      <c r="E166" s="155" t="s">
        <v>183</v>
      </c>
      <c r="F166" s="145">
        <v>3816656.73</v>
      </c>
      <c r="G166" s="145">
        <v>80656.83</v>
      </c>
      <c r="H166" s="145">
        <v>-19337.79</v>
      </c>
      <c r="I166" s="145">
        <v>-259.38</v>
      </c>
      <c r="J166" s="145">
        <v>38777.160000000003</v>
      </c>
    </row>
    <row r="167" spans="1:10">
      <c r="A167" s="151">
        <v>44104</v>
      </c>
      <c r="B167" s="154" t="s">
        <v>97</v>
      </c>
      <c r="C167" s="154" t="s">
        <v>197</v>
      </c>
      <c r="D167" s="145">
        <v>6305938.6600000001</v>
      </c>
      <c r="E167" s="155" t="s">
        <v>183</v>
      </c>
      <c r="F167" s="145">
        <v>3793759.05</v>
      </c>
      <c r="G167" s="145">
        <v>124651.22</v>
      </c>
      <c r="H167" s="145">
        <v>2451601.81</v>
      </c>
      <c r="I167" s="145">
        <v>-377.07</v>
      </c>
      <c r="J167" s="145">
        <v>63696.35</v>
      </c>
    </row>
    <row r="168" spans="1:10">
      <c r="A168" s="148">
        <v>44135</v>
      </c>
      <c r="B168" s="155" t="s">
        <v>97</v>
      </c>
      <c r="C168" s="155" t="s">
        <v>197</v>
      </c>
      <c r="D168" s="145">
        <v>3817142.63</v>
      </c>
      <c r="E168" s="155" t="s">
        <v>183</v>
      </c>
      <c r="F168" s="145">
        <v>3788299.54</v>
      </c>
      <c r="G168" s="145">
        <v>67418.600000000006</v>
      </c>
      <c r="H168" s="145">
        <v>411.06</v>
      </c>
      <c r="I168" s="145">
        <v>-429.57</v>
      </c>
      <c r="J168" s="145">
        <v>38557</v>
      </c>
    </row>
    <row r="169" spans="1:10">
      <c r="A169" s="146">
        <v>44165</v>
      </c>
      <c r="B169" s="155" t="s">
        <v>97</v>
      </c>
      <c r="C169" s="155" t="s">
        <v>197</v>
      </c>
      <c r="D169" s="145">
        <v>4010795.98</v>
      </c>
      <c r="E169" s="155" t="s">
        <v>183</v>
      </c>
      <c r="F169" s="145">
        <v>3969985.88</v>
      </c>
      <c r="G169" s="145">
        <v>98408.31</v>
      </c>
      <c r="H169" s="145">
        <v>-16084.97</v>
      </c>
      <c r="I169" s="145">
        <v>-1000.16</v>
      </c>
      <c r="J169" s="145">
        <v>40513.08</v>
      </c>
    </row>
    <row r="170" spans="1:10">
      <c r="A170" s="146">
        <v>44196</v>
      </c>
      <c r="B170" s="155" t="s">
        <v>97</v>
      </c>
      <c r="C170" s="155" t="s">
        <v>197</v>
      </c>
      <c r="D170" s="145">
        <v>3876714.93</v>
      </c>
      <c r="E170" s="155" t="s">
        <v>183</v>
      </c>
      <c r="F170" s="145">
        <v>3830438.02</v>
      </c>
      <c r="G170" s="145">
        <v>82024.960000000006</v>
      </c>
      <c r="H170" s="145">
        <v>3410.68</v>
      </c>
      <c r="I170" s="145">
        <v>0</v>
      </c>
      <c r="J170" s="145">
        <v>39158.730000000003</v>
      </c>
    </row>
    <row r="171" spans="1:10">
      <c r="A171" s="148">
        <v>44227</v>
      </c>
      <c r="B171" s="155" t="s">
        <v>97</v>
      </c>
      <c r="C171" s="155" t="s">
        <v>197</v>
      </c>
      <c r="D171" s="145">
        <v>4618764.95</v>
      </c>
      <c r="E171" s="155" t="s">
        <v>183</v>
      </c>
      <c r="F171" s="145">
        <v>4588033.08</v>
      </c>
      <c r="G171" s="145">
        <v>77317.47</v>
      </c>
      <c r="H171" s="145">
        <v>817.5</v>
      </c>
      <c r="I171" s="145">
        <v>-748.91</v>
      </c>
      <c r="J171" s="145">
        <v>46654.19</v>
      </c>
    </row>
    <row r="172" spans="1:10">
      <c r="A172" s="148">
        <v>44255</v>
      </c>
      <c r="B172" s="155" t="s">
        <v>97</v>
      </c>
      <c r="C172" s="155" t="s">
        <v>197</v>
      </c>
      <c r="D172" s="145">
        <v>3720416.2</v>
      </c>
      <c r="E172" s="155" t="s">
        <v>183</v>
      </c>
      <c r="F172" s="145">
        <v>3692169.88</v>
      </c>
      <c r="G172" s="145">
        <v>52981.64</v>
      </c>
      <c r="H172" s="145">
        <v>13321.42</v>
      </c>
      <c r="I172" s="145">
        <v>-476.78</v>
      </c>
      <c r="J172" s="145">
        <v>37579.96</v>
      </c>
    </row>
    <row r="173" spans="1:10">
      <c r="A173" s="148">
        <v>44286</v>
      </c>
      <c r="B173" s="155" t="s">
        <v>97</v>
      </c>
      <c r="C173" s="155" t="s">
        <v>197</v>
      </c>
      <c r="D173" s="145">
        <v>3573315.41</v>
      </c>
      <c r="E173" s="155" t="s">
        <v>183</v>
      </c>
      <c r="F173" s="145">
        <v>3529530.71</v>
      </c>
      <c r="G173" s="145">
        <v>84831.84</v>
      </c>
      <c r="H173" s="145">
        <v>-4881.87</v>
      </c>
      <c r="I173" s="145">
        <v>-71.180000000000007</v>
      </c>
      <c r="J173" s="145">
        <v>36094.089999999997</v>
      </c>
    </row>
    <row r="174" spans="1:10">
      <c r="A174" s="148">
        <v>44316</v>
      </c>
      <c r="B174" s="155" t="s">
        <v>97</v>
      </c>
      <c r="C174" s="155" t="s">
        <v>197</v>
      </c>
      <c r="D174" s="145">
        <v>4331543.2300000004</v>
      </c>
      <c r="E174" s="155" t="s">
        <v>183</v>
      </c>
      <c r="F174" s="145">
        <v>4317066.3099999996</v>
      </c>
      <c r="G174" s="145">
        <v>60834.83</v>
      </c>
      <c r="H174" s="145">
        <v>-2527.38</v>
      </c>
      <c r="I174" s="145">
        <v>-77.569999999999993</v>
      </c>
      <c r="J174" s="145">
        <v>43752.959999999999</v>
      </c>
    </row>
    <row r="175" spans="1:10">
      <c r="A175" s="148">
        <v>44347</v>
      </c>
      <c r="B175" s="155" t="s">
        <v>97</v>
      </c>
      <c r="C175" s="155" t="s">
        <v>197</v>
      </c>
      <c r="D175" s="145">
        <v>4323578.78</v>
      </c>
      <c r="E175" s="155" t="s">
        <v>183</v>
      </c>
      <c r="F175" s="145">
        <v>4272658.17</v>
      </c>
      <c r="G175" s="145">
        <v>90007.83</v>
      </c>
      <c r="H175" s="145">
        <v>4615.84</v>
      </c>
      <c r="I175" s="145">
        <v>-30.55</v>
      </c>
      <c r="J175" s="145">
        <v>43672.51</v>
      </c>
    </row>
    <row r="176" spans="1:10">
      <c r="A176" s="148">
        <v>44377</v>
      </c>
      <c r="B176" s="155" t="s">
        <v>97</v>
      </c>
      <c r="C176" s="155" t="s">
        <v>197</v>
      </c>
      <c r="D176" s="145">
        <v>4435227.7300000004</v>
      </c>
      <c r="E176" s="155" t="s">
        <v>183</v>
      </c>
      <c r="F176" s="145">
        <v>4391990.41</v>
      </c>
      <c r="G176" s="145">
        <v>83713.119999999995</v>
      </c>
      <c r="H176" s="145">
        <v>4379.82</v>
      </c>
      <c r="I176" s="145">
        <v>-55.34</v>
      </c>
      <c r="J176" s="145">
        <v>44800.28</v>
      </c>
    </row>
    <row r="177" spans="1:10">
      <c r="A177" s="148">
        <v>44408</v>
      </c>
      <c r="B177" s="155" t="s">
        <v>97</v>
      </c>
      <c r="C177" s="155" t="s">
        <v>197</v>
      </c>
      <c r="D177" s="145">
        <v>4608557.22</v>
      </c>
      <c r="E177" s="155" t="s">
        <v>183</v>
      </c>
      <c r="F177" s="145">
        <v>4562337.01</v>
      </c>
      <c r="G177" s="145">
        <v>91693.43</v>
      </c>
      <c r="H177" s="145">
        <v>1269.5</v>
      </c>
      <c r="I177" s="145">
        <v>-191.63</v>
      </c>
      <c r="J177" s="145">
        <v>46551.09</v>
      </c>
    </row>
    <row r="178" spans="1:10">
      <c r="A178" s="148">
        <v>44439</v>
      </c>
      <c r="B178" s="155" t="s">
        <v>97</v>
      </c>
      <c r="C178" s="155" t="s">
        <v>197</v>
      </c>
      <c r="D178" s="145">
        <v>4494318.5999999996</v>
      </c>
      <c r="E178" s="155" t="s">
        <v>183</v>
      </c>
      <c r="F178" s="145">
        <v>4450092.22</v>
      </c>
      <c r="G178" s="145">
        <v>97781.92</v>
      </c>
      <c r="H178" s="145">
        <v>-7967.6</v>
      </c>
      <c r="I178" s="145">
        <v>-190.79</v>
      </c>
      <c r="J178" s="145">
        <v>45397.15</v>
      </c>
    </row>
    <row r="179" spans="1:10">
      <c r="A179" s="148">
        <v>44469</v>
      </c>
      <c r="B179" s="155" t="s">
        <v>97</v>
      </c>
      <c r="C179" s="155" t="s">
        <v>197</v>
      </c>
      <c r="D179" s="145">
        <v>4222273.3</v>
      </c>
      <c r="E179" s="155" t="s">
        <v>183</v>
      </c>
      <c r="F179" s="145">
        <v>4161366.98</v>
      </c>
      <c r="G179" s="145">
        <v>103802.19</v>
      </c>
      <c r="H179" s="145">
        <v>-215.64</v>
      </c>
      <c r="I179" s="145">
        <v>-31.01</v>
      </c>
      <c r="J179" s="145">
        <v>42649.22</v>
      </c>
    </row>
    <row r="180" spans="1:10">
      <c r="A180" s="148">
        <v>44500</v>
      </c>
      <c r="B180" s="155" t="s">
        <v>97</v>
      </c>
      <c r="C180" s="155" t="s">
        <v>197</v>
      </c>
      <c r="D180" s="145">
        <v>4297398.6100000003</v>
      </c>
      <c r="E180" s="155" t="s">
        <v>183</v>
      </c>
      <c r="F180" s="145">
        <v>4243154.3600000003</v>
      </c>
      <c r="G180" s="145">
        <v>96459.82</v>
      </c>
      <c r="H180" s="145">
        <v>1360.76</v>
      </c>
      <c r="I180" s="145">
        <v>-168.26</v>
      </c>
      <c r="J180" s="145">
        <v>43408.07</v>
      </c>
    </row>
    <row r="181" spans="1:10">
      <c r="A181" s="148">
        <v>44530</v>
      </c>
      <c r="B181" s="155" t="s">
        <v>97</v>
      </c>
      <c r="C181" s="155" t="s">
        <v>197</v>
      </c>
      <c r="D181" s="145">
        <v>4301280.74</v>
      </c>
      <c r="E181" s="155" t="s">
        <v>183</v>
      </c>
      <c r="F181" s="145">
        <v>4246122.21</v>
      </c>
      <c r="G181" s="145">
        <v>97778.21</v>
      </c>
      <c r="H181" s="145">
        <v>3960.03</v>
      </c>
      <c r="I181" s="145">
        <v>-3132.42</v>
      </c>
      <c r="J181" s="145">
        <v>43447.29</v>
      </c>
    </row>
    <row r="182" spans="1:10">
      <c r="A182" s="148">
        <v>44561</v>
      </c>
      <c r="B182" s="155" t="s">
        <v>97</v>
      </c>
      <c r="C182" s="155" t="s">
        <v>197</v>
      </c>
      <c r="D182" s="145">
        <v>4738486.91</v>
      </c>
      <c r="E182" s="155" t="s">
        <v>183</v>
      </c>
      <c r="F182" s="145">
        <v>4709848.6900000004</v>
      </c>
      <c r="G182" s="145">
        <v>76236.509999999995</v>
      </c>
      <c r="H182" s="145">
        <v>265.20999999999998</v>
      </c>
      <c r="I182" s="145">
        <v>0</v>
      </c>
      <c r="J182" s="145">
        <v>47863.5</v>
      </c>
    </row>
    <row r="183" spans="1:10">
      <c r="A183" s="146">
        <v>44592</v>
      </c>
      <c r="B183" s="155" t="s">
        <v>97</v>
      </c>
      <c r="C183" s="155" t="s">
        <v>197</v>
      </c>
      <c r="D183" s="145">
        <v>5185501.33</v>
      </c>
      <c r="E183" s="155" t="s">
        <v>183</v>
      </c>
      <c r="F183" s="145">
        <v>5144232</v>
      </c>
      <c r="G183" s="145">
        <v>89027.4</v>
      </c>
      <c r="H183" s="145">
        <v>6383.2</v>
      </c>
      <c r="I183" s="145">
        <v>-1762.46</v>
      </c>
      <c r="J183" s="145">
        <v>52378.81</v>
      </c>
    </row>
    <row r="184" spans="1:10">
      <c r="A184" s="146">
        <v>44620</v>
      </c>
      <c r="B184" s="155" t="s">
        <v>97</v>
      </c>
      <c r="C184" s="155" t="s">
        <v>197</v>
      </c>
      <c r="D184" s="145">
        <v>4189256.46</v>
      </c>
      <c r="E184" s="155" t="s">
        <v>183</v>
      </c>
      <c r="F184" s="145">
        <v>4221565.5599999996</v>
      </c>
      <c r="G184" s="145">
        <v>58282.64</v>
      </c>
      <c r="H184" s="145">
        <v>-48078.84</v>
      </c>
      <c r="I184" s="145">
        <v>-197.18</v>
      </c>
      <c r="J184" s="145">
        <v>42315.72</v>
      </c>
    </row>
    <row r="185" spans="1:10">
      <c r="A185" s="146"/>
      <c r="B185" s="155"/>
      <c r="C185" s="155"/>
      <c r="D185" s="145"/>
      <c r="E185" s="155"/>
      <c r="F185" s="145"/>
      <c r="G185" s="145"/>
      <c r="H185" s="145"/>
      <c r="I185" s="145"/>
      <c r="J185" s="145"/>
    </row>
    <row r="186" spans="1:10">
      <c r="A186" s="146"/>
      <c r="B186" s="155"/>
      <c r="C186" s="155"/>
      <c r="D186" s="145"/>
      <c r="E186" s="155"/>
      <c r="F186" s="145"/>
      <c r="G186" s="145"/>
      <c r="H186" s="145"/>
      <c r="I186" s="145"/>
      <c r="J186" s="145"/>
    </row>
    <row r="187" spans="1:10">
      <c r="A187" s="146"/>
      <c r="B187" s="155"/>
      <c r="C187" s="155"/>
      <c r="D187" s="145"/>
      <c r="E187" s="155"/>
      <c r="F187" s="145"/>
      <c r="G187" s="145"/>
      <c r="H187" s="145"/>
      <c r="I187" s="145"/>
      <c r="J187" s="145"/>
    </row>
    <row r="188" spans="1:10">
      <c r="A188" s="146"/>
      <c r="B188" s="155"/>
      <c r="C188" s="155"/>
      <c r="D188" s="145"/>
      <c r="E188" s="155"/>
      <c r="F188" s="145"/>
      <c r="G188" s="145"/>
      <c r="H188" s="145"/>
      <c r="I188" s="145"/>
      <c r="J188" s="145"/>
    </row>
    <row r="189" spans="1:10">
      <c r="A189" s="146"/>
      <c r="B189" s="155"/>
      <c r="C189" s="155"/>
      <c r="D189" s="145"/>
      <c r="E189" s="155"/>
      <c r="F189" s="145"/>
      <c r="G189" s="145"/>
      <c r="H189" s="145"/>
      <c r="I189" s="145"/>
      <c r="J189" s="145"/>
    </row>
    <row r="190" spans="1:10">
      <c r="A190" s="146"/>
      <c r="B190" s="155"/>
      <c r="C190" s="155"/>
      <c r="D190" s="145"/>
      <c r="E190" s="155"/>
      <c r="F190" s="145"/>
      <c r="G190" s="145"/>
      <c r="H190" s="145"/>
      <c r="I190" s="145"/>
      <c r="J190" s="145"/>
    </row>
    <row r="191" spans="1:10">
      <c r="A191" s="146"/>
      <c r="B191" s="155"/>
      <c r="C191" s="155"/>
      <c r="D191" s="145"/>
      <c r="E191" s="155"/>
      <c r="F191" s="145"/>
      <c r="G191" s="145"/>
      <c r="H191" s="145"/>
      <c r="I191" s="145"/>
      <c r="J191" s="145"/>
    </row>
    <row r="192" spans="1:10">
      <c r="A192" s="146"/>
      <c r="B192" s="155"/>
      <c r="C192" s="155"/>
      <c r="D192" s="145"/>
      <c r="E192" s="155"/>
      <c r="F192" s="145"/>
      <c r="G192" s="145"/>
      <c r="H192" s="145"/>
      <c r="I192" s="145"/>
      <c r="J192" s="145"/>
    </row>
    <row r="193" spans="1:10">
      <c r="A193" s="146"/>
      <c r="B193" s="155"/>
      <c r="C193" s="155"/>
      <c r="D193" s="145"/>
      <c r="E193" s="155"/>
      <c r="F193" s="145"/>
      <c r="G193" s="145"/>
      <c r="H193" s="145"/>
      <c r="I193" s="145"/>
      <c r="J193" s="145"/>
    </row>
    <row r="194" spans="1:10">
      <c r="A194" s="146"/>
      <c r="B194" s="155"/>
      <c r="C194" s="155"/>
      <c r="D194" s="145"/>
      <c r="E194" s="155"/>
      <c r="F194" s="145"/>
      <c r="G194" s="145"/>
      <c r="H194" s="145"/>
      <c r="I194" s="145"/>
      <c r="J194" s="145"/>
    </row>
    <row r="195" spans="1:10">
      <c r="A195" s="146"/>
      <c r="B195" s="155"/>
      <c r="C195" s="155"/>
      <c r="D195" s="145"/>
      <c r="E195" s="155"/>
      <c r="F195" s="145"/>
      <c r="G195" s="145"/>
      <c r="H195" s="145"/>
      <c r="I195" s="145"/>
      <c r="J195" s="145"/>
    </row>
    <row r="196" spans="1:10">
      <c r="A196" s="146"/>
      <c r="B196" s="155"/>
      <c r="C196" s="155"/>
      <c r="D196" s="145"/>
      <c r="E196" s="155"/>
      <c r="F196" s="145"/>
      <c r="G196" s="145"/>
      <c r="H196" s="145"/>
      <c r="I196" s="145"/>
      <c r="J196" s="145"/>
    </row>
    <row r="197" spans="1:10">
      <c r="A197" s="146"/>
      <c r="B197" s="155"/>
      <c r="C197" s="155"/>
      <c r="D197" s="145"/>
      <c r="E197" s="155"/>
      <c r="F197" s="145"/>
      <c r="G197" s="145"/>
      <c r="H197" s="145"/>
      <c r="I197" s="145"/>
      <c r="J197" s="145"/>
    </row>
    <row r="198" spans="1:10">
      <c r="A198" s="146"/>
      <c r="B198" s="155"/>
      <c r="C198" s="155"/>
      <c r="D198" s="145"/>
      <c r="E198" s="155"/>
      <c r="F198" s="145"/>
      <c r="G198" s="145"/>
      <c r="H198" s="145"/>
      <c r="I198" s="145"/>
      <c r="J198" s="145"/>
    </row>
    <row r="199" spans="1:10">
      <c r="A199" s="146"/>
      <c r="B199" s="155"/>
      <c r="C199" s="155"/>
      <c r="D199" s="145"/>
      <c r="E199" s="155"/>
      <c r="F199" s="145"/>
      <c r="G199" s="145"/>
      <c r="H199" s="145"/>
      <c r="I199" s="145"/>
      <c r="J199" s="145"/>
    </row>
    <row r="200" spans="1:10">
      <c r="A200" s="146"/>
      <c r="B200" s="155"/>
      <c r="C200" s="155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55B0-D6E9-4139-8D02-AFA81D4E6306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155</v>
      </c>
      <c r="C2" s="154" t="s">
        <v>198</v>
      </c>
      <c r="D2" s="156">
        <v>746099.19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155</v>
      </c>
      <c r="C3" s="154" t="s">
        <v>198</v>
      </c>
      <c r="D3" s="156">
        <v>919060.96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155</v>
      </c>
      <c r="C4" s="154" t="s">
        <v>198</v>
      </c>
      <c r="D4" s="156">
        <v>896996.7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155</v>
      </c>
      <c r="C5" s="154" t="s">
        <v>198</v>
      </c>
      <c r="D5" s="156">
        <v>881894.9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155</v>
      </c>
      <c r="C6" s="154" t="s">
        <v>198</v>
      </c>
      <c r="D6" s="156">
        <v>949731.14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155</v>
      </c>
      <c r="C7" s="154" t="s">
        <v>198</v>
      </c>
      <c r="D7" s="156">
        <v>1053878.67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155</v>
      </c>
      <c r="C8" s="154" t="s">
        <v>198</v>
      </c>
      <c r="D8" s="156">
        <v>977054.94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155</v>
      </c>
      <c r="C9" s="154" t="s">
        <v>198</v>
      </c>
      <c r="D9" s="156">
        <v>886350.69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155</v>
      </c>
      <c r="C10" s="154" t="s">
        <v>198</v>
      </c>
      <c r="D10" s="156">
        <v>1038986.94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155</v>
      </c>
      <c r="C11" s="154" t="s">
        <v>198</v>
      </c>
      <c r="D11" s="156">
        <v>977200.5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155</v>
      </c>
      <c r="C12" s="154" t="s">
        <v>198</v>
      </c>
      <c r="D12" s="156">
        <v>995035.44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155</v>
      </c>
      <c r="C13" s="154" t="s">
        <v>198</v>
      </c>
      <c r="D13" s="156">
        <v>916593.13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155</v>
      </c>
      <c r="C14" s="154" t="s">
        <v>198</v>
      </c>
      <c r="D14" s="156">
        <v>861852.19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155</v>
      </c>
      <c r="C15" s="154" t="s">
        <v>198</v>
      </c>
      <c r="D15" s="156">
        <v>902542.79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155</v>
      </c>
      <c r="C16" s="154" t="s">
        <v>198</v>
      </c>
      <c r="D16" s="156">
        <v>708003.08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155</v>
      </c>
      <c r="C17" s="154" t="s">
        <v>198</v>
      </c>
      <c r="D17" s="156">
        <v>990196.14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155</v>
      </c>
      <c r="C18" s="154" t="s">
        <v>198</v>
      </c>
      <c r="D18" s="156">
        <v>991272.83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155</v>
      </c>
      <c r="C19" s="154" t="s">
        <v>198</v>
      </c>
      <c r="D19" s="156">
        <v>789764.48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155</v>
      </c>
      <c r="C20" s="154" t="s">
        <v>198</v>
      </c>
      <c r="D20" s="156">
        <v>922327.3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155</v>
      </c>
      <c r="C21" s="154" t="s">
        <v>198</v>
      </c>
      <c r="D21" s="156">
        <v>983397.63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155</v>
      </c>
      <c r="C22" s="154" t="s">
        <v>198</v>
      </c>
      <c r="D22" s="156">
        <v>859878.84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155</v>
      </c>
      <c r="C23" s="154" t="s">
        <v>198</v>
      </c>
      <c r="D23" s="156">
        <v>872527.54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155</v>
      </c>
      <c r="C24" s="154" t="s">
        <v>198</v>
      </c>
      <c r="D24" s="156">
        <v>928348.59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155</v>
      </c>
      <c r="C25" s="154" t="s">
        <v>198</v>
      </c>
      <c r="D25" s="156">
        <v>853585.45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155</v>
      </c>
      <c r="C26" s="154" t="s">
        <v>198</v>
      </c>
      <c r="D26" s="156">
        <v>661881.31000000006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155</v>
      </c>
      <c r="C27" s="154" t="s">
        <v>198</v>
      </c>
      <c r="D27" s="156">
        <v>915256.3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155</v>
      </c>
      <c r="C28" s="154" t="s">
        <v>198</v>
      </c>
      <c r="D28" s="156">
        <v>746669.35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155</v>
      </c>
      <c r="C29" s="154" t="s">
        <v>198</v>
      </c>
      <c r="D29" s="156">
        <v>565133.64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155</v>
      </c>
      <c r="C30" s="154" t="s">
        <v>198</v>
      </c>
      <c r="D30" s="156">
        <v>728130.74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155</v>
      </c>
      <c r="C31" s="154" t="s">
        <v>198</v>
      </c>
      <c r="D31" s="156">
        <v>520191.67</v>
      </c>
      <c r="E31" s="154" t="s">
        <v>183</v>
      </c>
      <c r="F31" s="156">
        <v>521508.58</v>
      </c>
      <c r="G31" s="156">
        <v>3588.39</v>
      </c>
      <c r="H31" s="156">
        <v>349.16</v>
      </c>
      <c r="I31" s="156">
        <v>0</v>
      </c>
      <c r="J31" s="156">
        <v>-5254.46</v>
      </c>
    </row>
    <row r="32" spans="1:10">
      <c r="A32" s="146">
        <v>39994</v>
      </c>
      <c r="B32" s="154" t="s">
        <v>155</v>
      </c>
      <c r="C32" s="154" t="s">
        <v>198</v>
      </c>
      <c r="D32" s="156">
        <v>757797</v>
      </c>
      <c r="E32" s="154" t="s">
        <v>183</v>
      </c>
      <c r="F32" s="156">
        <v>761654.08</v>
      </c>
      <c r="G32" s="156">
        <v>3518.32</v>
      </c>
      <c r="H32" s="156">
        <v>279.12</v>
      </c>
      <c r="I32" s="156">
        <v>0</v>
      </c>
      <c r="J32" s="156">
        <v>-7654.52</v>
      </c>
    </row>
    <row r="33" spans="1:10">
      <c r="A33" s="146">
        <v>40025</v>
      </c>
      <c r="B33" s="154" t="s">
        <v>155</v>
      </c>
      <c r="C33" s="154" t="s">
        <v>198</v>
      </c>
      <c r="D33" s="156">
        <v>740272.64000000001</v>
      </c>
      <c r="E33" s="154" t="s">
        <v>183</v>
      </c>
      <c r="F33" s="156">
        <v>742009.64</v>
      </c>
      <c r="G33" s="156">
        <v>3078.3</v>
      </c>
      <c r="H33" s="156">
        <v>2662.2</v>
      </c>
      <c r="I33" s="156">
        <v>0</v>
      </c>
      <c r="J33" s="156">
        <v>-7477.5</v>
      </c>
    </row>
    <row r="34" spans="1:10">
      <c r="A34" s="146">
        <v>40056</v>
      </c>
      <c r="B34" s="154" t="s">
        <v>155</v>
      </c>
      <c r="C34" s="154" t="s">
        <v>198</v>
      </c>
      <c r="D34" s="156">
        <v>836393.33</v>
      </c>
      <c r="E34" s="154" t="s">
        <v>183</v>
      </c>
      <c r="F34" s="156">
        <v>838883.78</v>
      </c>
      <c r="G34" s="156">
        <v>3064.48</v>
      </c>
      <c r="H34" s="156">
        <v>2893.49</v>
      </c>
      <c r="I34" s="156">
        <v>0</v>
      </c>
      <c r="J34" s="156">
        <v>-8448.42</v>
      </c>
    </row>
    <row r="35" spans="1:10">
      <c r="A35" s="146">
        <v>40086</v>
      </c>
      <c r="B35" s="154" t="s">
        <v>155</v>
      </c>
      <c r="C35" s="154" t="s">
        <v>198</v>
      </c>
      <c r="D35" s="156">
        <v>828663.75</v>
      </c>
      <c r="E35" s="154" t="s">
        <v>183</v>
      </c>
      <c r="F35" s="156">
        <v>850475.94</v>
      </c>
      <c r="G35" s="156">
        <v>6339.61</v>
      </c>
      <c r="H35" s="156">
        <v>-19781.45</v>
      </c>
      <c r="I35" s="156">
        <v>0</v>
      </c>
      <c r="J35" s="156">
        <v>-8370.35</v>
      </c>
    </row>
    <row r="36" spans="1:10">
      <c r="A36" s="146">
        <v>40117</v>
      </c>
      <c r="B36" s="154" t="s">
        <v>155</v>
      </c>
      <c r="C36" s="154" t="s">
        <v>198</v>
      </c>
      <c r="D36" s="156">
        <v>740377.68</v>
      </c>
      <c r="E36" s="154" t="s">
        <v>183</v>
      </c>
      <c r="F36" s="156">
        <v>737771.86</v>
      </c>
      <c r="G36" s="156">
        <v>9976.27</v>
      </c>
      <c r="H36" s="156">
        <v>108.11</v>
      </c>
      <c r="I36" s="156">
        <v>0</v>
      </c>
      <c r="J36" s="156">
        <v>-7478.56</v>
      </c>
    </row>
    <row r="37" spans="1:10">
      <c r="A37" s="146">
        <v>40147</v>
      </c>
      <c r="B37" s="154" t="s">
        <v>155</v>
      </c>
      <c r="C37" s="154" t="s">
        <v>198</v>
      </c>
      <c r="D37" s="156">
        <v>763431.82</v>
      </c>
      <c r="E37" s="154" t="s">
        <v>183</v>
      </c>
      <c r="F37" s="156">
        <v>769189.64</v>
      </c>
      <c r="G37" s="156">
        <v>1953.06</v>
      </c>
      <c r="H37" s="156">
        <v>0.56000000000000005</v>
      </c>
      <c r="I37" s="156">
        <v>0</v>
      </c>
      <c r="J37" s="156">
        <v>-7711.44</v>
      </c>
    </row>
    <row r="38" spans="1:10">
      <c r="A38" s="146">
        <v>40178</v>
      </c>
      <c r="B38" s="154" t="s">
        <v>155</v>
      </c>
      <c r="C38" s="154" t="s">
        <v>198</v>
      </c>
      <c r="D38" s="156">
        <v>764724.38</v>
      </c>
      <c r="E38" s="154" t="s">
        <v>183</v>
      </c>
      <c r="F38" s="156">
        <v>765883.42</v>
      </c>
      <c r="G38" s="156">
        <v>3689.26</v>
      </c>
      <c r="H38" s="156">
        <v>2876.18</v>
      </c>
      <c r="I38" s="156">
        <v>0</v>
      </c>
      <c r="J38" s="156">
        <v>-7724.48</v>
      </c>
    </row>
    <row r="39" spans="1:10">
      <c r="A39" s="146">
        <v>40209</v>
      </c>
      <c r="B39" s="154" t="s">
        <v>155</v>
      </c>
      <c r="C39" s="154" t="s">
        <v>198</v>
      </c>
      <c r="D39" s="156">
        <v>783120.1</v>
      </c>
      <c r="E39" s="154" t="s">
        <v>183</v>
      </c>
      <c r="F39" s="156">
        <v>785244.99</v>
      </c>
      <c r="G39" s="156">
        <v>3839.8</v>
      </c>
      <c r="H39" s="156">
        <v>1945.61</v>
      </c>
      <c r="I39" s="156">
        <v>0</v>
      </c>
      <c r="J39" s="156">
        <v>-7910.3</v>
      </c>
    </row>
    <row r="40" spans="1:10">
      <c r="A40" s="146">
        <v>40237</v>
      </c>
      <c r="B40" s="154" t="s">
        <v>155</v>
      </c>
      <c r="C40" s="154" t="s">
        <v>198</v>
      </c>
      <c r="D40" s="156">
        <v>856318.1</v>
      </c>
      <c r="E40" s="154" t="s">
        <v>183</v>
      </c>
      <c r="F40" s="156">
        <v>859178.7</v>
      </c>
      <c r="G40" s="156">
        <v>5585.86</v>
      </c>
      <c r="H40" s="156">
        <v>203.22</v>
      </c>
      <c r="I40" s="156">
        <v>0</v>
      </c>
      <c r="J40" s="156">
        <v>-8649.68</v>
      </c>
    </row>
    <row r="41" spans="1:10">
      <c r="A41" s="146">
        <v>40268</v>
      </c>
      <c r="B41" s="154" t="s">
        <v>155</v>
      </c>
      <c r="C41" s="154" t="s">
        <v>198</v>
      </c>
      <c r="D41" s="156">
        <v>907559.64</v>
      </c>
      <c r="E41" s="154" t="s">
        <v>183</v>
      </c>
      <c r="F41" s="156">
        <v>910986.49</v>
      </c>
      <c r="G41" s="156">
        <v>5736.96</v>
      </c>
      <c r="H41" s="156">
        <v>3.45</v>
      </c>
      <c r="I41" s="156">
        <v>0</v>
      </c>
      <c r="J41" s="156">
        <v>-9167.26</v>
      </c>
    </row>
    <row r="42" spans="1:10">
      <c r="A42" s="146">
        <v>40298</v>
      </c>
      <c r="B42" s="154" t="s">
        <v>155</v>
      </c>
      <c r="C42" s="154" t="s">
        <v>198</v>
      </c>
      <c r="D42" s="156">
        <v>862085.14</v>
      </c>
      <c r="E42" s="154" t="s">
        <v>183</v>
      </c>
      <c r="F42" s="156">
        <v>868023.68</v>
      </c>
      <c r="G42" s="156">
        <v>4928.3500000000004</v>
      </c>
      <c r="H42" s="156">
        <v>-2158.96</v>
      </c>
      <c r="I42" s="156">
        <v>0</v>
      </c>
      <c r="J42" s="156">
        <v>-8707.93</v>
      </c>
    </row>
    <row r="43" spans="1:10">
      <c r="A43" s="146">
        <v>40329</v>
      </c>
      <c r="B43" s="154" t="s">
        <v>155</v>
      </c>
      <c r="C43" s="154" t="s">
        <v>198</v>
      </c>
      <c r="D43" s="156">
        <v>822204.04</v>
      </c>
      <c r="E43" s="154" t="s">
        <v>183</v>
      </c>
      <c r="F43" s="156">
        <v>822898.46</v>
      </c>
      <c r="G43" s="156">
        <v>6343.35</v>
      </c>
      <c r="H43" s="156">
        <v>1267.31</v>
      </c>
      <c r="I43" s="156">
        <v>0</v>
      </c>
      <c r="J43" s="156">
        <v>-8305.08</v>
      </c>
    </row>
    <row r="44" spans="1:10">
      <c r="A44" s="146">
        <v>40359</v>
      </c>
      <c r="B44" s="154" t="s">
        <v>155</v>
      </c>
      <c r="C44" s="154" t="s">
        <v>198</v>
      </c>
      <c r="D44" s="156">
        <v>872561.44</v>
      </c>
      <c r="E44" s="154" t="s">
        <v>183</v>
      </c>
      <c r="F44" s="156">
        <v>878708.01</v>
      </c>
      <c r="G44" s="156">
        <v>7484.08</v>
      </c>
      <c r="H44" s="156">
        <v>-4816.91</v>
      </c>
      <c r="I44" s="156">
        <v>0</v>
      </c>
      <c r="J44" s="156">
        <v>-8813.74</v>
      </c>
    </row>
    <row r="45" spans="1:10">
      <c r="A45" s="146">
        <v>40390</v>
      </c>
      <c r="B45" s="154" t="s">
        <v>155</v>
      </c>
      <c r="C45" s="154" t="s">
        <v>198</v>
      </c>
      <c r="D45" s="156">
        <v>818143.83</v>
      </c>
      <c r="E45" s="154" t="s">
        <v>183</v>
      </c>
      <c r="F45" s="156">
        <v>816137.42</v>
      </c>
      <c r="G45" s="156">
        <v>9316.14</v>
      </c>
      <c r="H45" s="156">
        <v>954.35</v>
      </c>
      <c r="I45" s="156">
        <v>0</v>
      </c>
      <c r="J45" s="156">
        <v>-8264.08</v>
      </c>
    </row>
    <row r="46" spans="1:10">
      <c r="A46" s="146">
        <v>40421</v>
      </c>
      <c r="B46" s="154" t="s">
        <v>155</v>
      </c>
      <c r="C46" s="154" t="s">
        <v>198</v>
      </c>
      <c r="D46" s="156">
        <v>827093.44</v>
      </c>
      <c r="E46" s="154" t="s">
        <v>183</v>
      </c>
      <c r="F46" s="156">
        <v>832852.55</v>
      </c>
      <c r="G46" s="156">
        <v>2569.9299999999998</v>
      </c>
      <c r="H46" s="156">
        <v>25.44</v>
      </c>
      <c r="I46" s="156">
        <v>0</v>
      </c>
      <c r="J46" s="156">
        <v>-8354.48</v>
      </c>
    </row>
    <row r="47" spans="1:10">
      <c r="A47" s="146">
        <v>40451</v>
      </c>
      <c r="B47" s="154" t="s">
        <v>155</v>
      </c>
      <c r="C47" s="154" t="s">
        <v>198</v>
      </c>
      <c r="D47" s="156">
        <v>860940.21</v>
      </c>
      <c r="E47" s="154" t="s">
        <v>183</v>
      </c>
      <c r="F47" s="156">
        <v>853945.12</v>
      </c>
      <c r="G47" s="156">
        <v>15459.31</v>
      </c>
      <c r="H47" s="156">
        <v>232.15</v>
      </c>
      <c r="I47" s="156">
        <v>0</v>
      </c>
      <c r="J47" s="156">
        <v>-8696.3700000000008</v>
      </c>
    </row>
    <row r="48" spans="1:10">
      <c r="A48" s="146">
        <v>40482</v>
      </c>
      <c r="B48" s="154" t="s">
        <v>155</v>
      </c>
      <c r="C48" s="154" t="s">
        <v>198</v>
      </c>
      <c r="D48" s="156">
        <v>807476.72</v>
      </c>
      <c r="E48" s="154" t="s">
        <v>183</v>
      </c>
      <c r="F48" s="156">
        <v>818961.74</v>
      </c>
      <c r="G48" s="156">
        <v>3112.63</v>
      </c>
      <c r="H48" s="156">
        <v>-6441.32</v>
      </c>
      <c r="I48" s="156">
        <v>0</v>
      </c>
      <c r="J48" s="156">
        <v>-8156.33</v>
      </c>
    </row>
    <row r="49" spans="1:10">
      <c r="A49" s="146">
        <v>40512</v>
      </c>
      <c r="B49" s="154" t="s">
        <v>155</v>
      </c>
      <c r="C49" s="154" t="s">
        <v>198</v>
      </c>
      <c r="D49" s="156">
        <v>771556.93</v>
      </c>
      <c r="E49" s="154" t="s">
        <v>183</v>
      </c>
      <c r="F49" s="156">
        <v>769657.13</v>
      </c>
      <c r="G49" s="156">
        <v>9945.1</v>
      </c>
      <c r="H49" s="156">
        <v>-251.79</v>
      </c>
      <c r="I49" s="156">
        <v>0</v>
      </c>
      <c r="J49" s="156">
        <v>-7793.51</v>
      </c>
    </row>
    <row r="50" spans="1:10">
      <c r="A50" s="146">
        <v>40543</v>
      </c>
      <c r="B50" s="154" t="s">
        <v>155</v>
      </c>
      <c r="C50" s="154" t="s">
        <v>198</v>
      </c>
      <c r="D50" s="156">
        <v>718598.42</v>
      </c>
      <c r="E50" s="154" t="s">
        <v>183</v>
      </c>
      <c r="F50" s="156">
        <v>748599.91</v>
      </c>
      <c r="G50" s="156">
        <v>10166.85</v>
      </c>
      <c r="H50" s="156">
        <v>-32909.769999999997</v>
      </c>
      <c r="I50" s="156">
        <v>0</v>
      </c>
      <c r="J50" s="156">
        <v>-7258.57</v>
      </c>
    </row>
    <row r="51" spans="1:10">
      <c r="A51" s="146">
        <v>40574</v>
      </c>
      <c r="B51" s="154" t="s">
        <v>155</v>
      </c>
      <c r="C51" s="154" t="s">
        <v>198</v>
      </c>
      <c r="D51" s="156">
        <v>936577.54</v>
      </c>
      <c r="E51" s="154" t="s">
        <v>183</v>
      </c>
      <c r="F51" s="156">
        <v>943186.86</v>
      </c>
      <c r="G51" s="156">
        <v>7397.29</v>
      </c>
      <c r="H51" s="156">
        <v>115.2</v>
      </c>
      <c r="I51" s="156">
        <v>-4661.43</v>
      </c>
      <c r="J51" s="156">
        <v>-9460.3799999999992</v>
      </c>
    </row>
    <row r="52" spans="1:10">
      <c r="A52" s="146">
        <v>40602</v>
      </c>
      <c r="B52" s="154" t="s">
        <v>155</v>
      </c>
      <c r="C52" s="154" t="s">
        <v>198</v>
      </c>
      <c r="D52" s="156">
        <v>790736.43</v>
      </c>
      <c r="E52" s="154" t="s">
        <v>183</v>
      </c>
      <c r="F52" s="156">
        <v>788491.99</v>
      </c>
      <c r="G52" s="156">
        <v>11276.76</v>
      </c>
      <c r="H52" s="156">
        <v>117.87</v>
      </c>
      <c r="I52" s="156">
        <v>-1162.95</v>
      </c>
      <c r="J52" s="156">
        <v>-7987.24</v>
      </c>
    </row>
    <row r="53" spans="1:10">
      <c r="A53" s="146">
        <v>40633</v>
      </c>
      <c r="B53" s="154" t="s">
        <v>155</v>
      </c>
      <c r="C53" s="154" t="s">
        <v>198</v>
      </c>
      <c r="D53" s="156">
        <v>837036.56</v>
      </c>
      <c r="E53" s="154" t="s">
        <v>183</v>
      </c>
      <c r="F53" s="156">
        <v>835475.25</v>
      </c>
      <c r="G53" s="156">
        <v>6280.79</v>
      </c>
      <c r="H53" s="156">
        <v>3735.44</v>
      </c>
      <c r="I53" s="156">
        <v>0</v>
      </c>
      <c r="J53" s="156">
        <v>-8454.92</v>
      </c>
    </row>
    <row r="54" spans="1:10">
      <c r="A54" s="146">
        <v>40663</v>
      </c>
      <c r="B54" s="154" t="s">
        <v>155</v>
      </c>
      <c r="C54" s="154" t="s">
        <v>198</v>
      </c>
      <c r="D54" s="156">
        <v>847478.54</v>
      </c>
      <c r="E54" s="154" t="s">
        <v>183</v>
      </c>
      <c r="F54" s="156">
        <v>854840.59</v>
      </c>
      <c r="G54" s="156">
        <v>3559.62</v>
      </c>
      <c r="H54" s="156">
        <v>233.77</v>
      </c>
      <c r="I54" s="156">
        <v>-2595.06</v>
      </c>
      <c r="J54" s="156">
        <v>-8560.3799999999992</v>
      </c>
    </row>
    <row r="55" spans="1:10">
      <c r="A55" s="146">
        <v>40694</v>
      </c>
      <c r="B55" s="154" t="s">
        <v>155</v>
      </c>
      <c r="C55" s="154" t="s">
        <v>198</v>
      </c>
      <c r="D55" s="156">
        <v>823183.09</v>
      </c>
      <c r="E55" s="154" t="s">
        <v>183</v>
      </c>
      <c r="F55" s="156">
        <v>827186.92</v>
      </c>
      <c r="G55" s="156">
        <v>8269.26</v>
      </c>
      <c r="H55" s="156">
        <v>-1788.2</v>
      </c>
      <c r="I55" s="156">
        <v>-2169.91</v>
      </c>
      <c r="J55" s="156">
        <v>-8314.98</v>
      </c>
    </row>
    <row r="56" spans="1:10">
      <c r="A56" s="146">
        <v>40724</v>
      </c>
      <c r="B56" s="154" t="s">
        <v>155</v>
      </c>
      <c r="C56" s="154" t="s">
        <v>198</v>
      </c>
      <c r="D56" s="156">
        <v>813248</v>
      </c>
      <c r="E56" s="154" t="s">
        <v>183</v>
      </c>
      <c r="F56" s="156">
        <v>830804.39</v>
      </c>
      <c r="G56" s="156">
        <v>-7383.95</v>
      </c>
      <c r="H56" s="156">
        <v>-1111.42</v>
      </c>
      <c r="I56" s="156">
        <v>-846.39</v>
      </c>
      <c r="J56" s="156">
        <v>-8214.6299999999992</v>
      </c>
    </row>
    <row r="57" spans="1:10">
      <c r="A57" s="146">
        <v>40755</v>
      </c>
      <c r="B57" s="154" t="s">
        <v>155</v>
      </c>
      <c r="C57" s="154" t="s">
        <v>198</v>
      </c>
      <c r="D57" s="156">
        <v>854733.28</v>
      </c>
      <c r="E57" s="154" t="s">
        <v>183</v>
      </c>
      <c r="F57" s="156">
        <v>856592.92</v>
      </c>
      <c r="G57" s="156">
        <v>7180.57</v>
      </c>
      <c r="H57" s="156">
        <v>11.52</v>
      </c>
      <c r="I57" s="156">
        <v>-418.06</v>
      </c>
      <c r="J57" s="156">
        <v>-8633.67</v>
      </c>
    </row>
    <row r="58" spans="1:10">
      <c r="A58" s="146">
        <v>40786</v>
      </c>
      <c r="B58" s="154" t="s">
        <v>155</v>
      </c>
      <c r="C58" s="154" t="s">
        <v>198</v>
      </c>
      <c r="D58" s="156">
        <v>912003.04</v>
      </c>
      <c r="E58" s="154" t="s">
        <v>183</v>
      </c>
      <c r="F58" s="156">
        <v>943775.33</v>
      </c>
      <c r="G58" s="156">
        <v>6202.63</v>
      </c>
      <c r="H58" s="156">
        <v>-27419.3</v>
      </c>
      <c r="I58" s="156">
        <v>-1343.47</v>
      </c>
      <c r="J58" s="156">
        <v>-9212.15</v>
      </c>
    </row>
    <row r="59" spans="1:10">
      <c r="A59" s="146">
        <v>40816</v>
      </c>
      <c r="B59" s="154" t="s">
        <v>155</v>
      </c>
      <c r="C59" s="154" t="s">
        <v>198</v>
      </c>
      <c r="D59" s="156">
        <v>908794.89</v>
      </c>
      <c r="E59" s="154" t="s">
        <v>183</v>
      </c>
      <c r="F59" s="156">
        <v>909378.95</v>
      </c>
      <c r="G59" s="156">
        <v>9012.18</v>
      </c>
      <c r="H59" s="156">
        <v>-416.49</v>
      </c>
      <c r="I59" s="156">
        <v>0</v>
      </c>
      <c r="J59" s="156">
        <v>-9179.75</v>
      </c>
    </row>
    <row r="60" spans="1:10">
      <c r="A60" s="146">
        <v>40847</v>
      </c>
      <c r="B60" s="154" t="s">
        <v>155</v>
      </c>
      <c r="C60" s="154" t="s">
        <v>198</v>
      </c>
      <c r="D60" s="156">
        <v>899238.7</v>
      </c>
      <c r="E60" s="154" t="s">
        <v>183</v>
      </c>
      <c r="F60" s="156">
        <v>898940.43</v>
      </c>
      <c r="G60" s="156">
        <v>9858.98</v>
      </c>
      <c r="H60" s="156">
        <v>1306.3</v>
      </c>
      <c r="I60" s="156">
        <v>-1783.8</v>
      </c>
      <c r="J60" s="156">
        <v>-9083.2099999999991</v>
      </c>
    </row>
    <row r="61" spans="1:10">
      <c r="A61" s="146">
        <v>40877</v>
      </c>
      <c r="B61" s="154" t="s">
        <v>155</v>
      </c>
      <c r="C61" s="154" t="s">
        <v>198</v>
      </c>
      <c r="D61" s="156">
        <v>828075.26</v>
      </c>
      <c r="E61" s="154" t="s">
        <v>183</v>
      </c>
      <c r="F61" s="156">
        <v>827459.93</v>
      </c>
      <c r="G61" s="156">
        <v>13006.51</v>
      </c>
      <c r="H61" s="156">
        <v>394.63</v>
      </c>
      <c r="I61" s="156">
        <v>-4421.41</v>
      </c>
      <c r="J61" s="156">
        <v>-8364.4</v>
      </c>
    </row>
    <row r="62" spans="1:10">
      <c r="A62" s="146">
        <v>40908</v>
      </c>
      <c r="B62" s="154" t="s">
        <v>155</v>
      </c>
      <c r="C62" s="154" t="s">
        <v>198</v>
      </c>
      <c r="D62" s="156">
        <v>818082.7</v>
      </c>
      <c r="E62" s="154" t="s">
        <v>183</v>
      </c>
      <c r="F62" s="156">
        <v>770873.72</v>
      </c>
      <c r="G62" s="156">
        <v>65987.839999999997</v>
      </c>
      <c r="H62" s="156">
        <v>-8603.52</v>
      </c>
      <c r="I62" s="156">
        <v>-1911.87</v>
      </c>
      <c r="J62" s="156">
        <v>-8263.4699999999993</v>
      </c>
    </row>
    <row r="63" spans="1:10">
      <c r="A63" s="146">
        <v>40939</v>
      </c>
      <c r="B63" s="154" t="s">
        <v>155</v>
      </c>
      <c r="C63" s="154" t="s">
        <v>198</v>
      </c>
      <c r="D63" s="156">
        <v>1011476.28</v>
      </c>
      <c r="E63" s="154" t="s">
        <v>183</v>
      </c>
      <c r="F63" s="156">
        <v>994399.95</v>
      </c>
      <c r="G63" s="156">
        <v>28839.5</v>
      </c>
      <c r="H63" s="156">
        <v>1060.77</v>
      </c>
      <c r="I63" s="156">
        <v>-2607.0100000000002</v>
      </c>
      <c r="J63" s="156">
        <v>-10216.93</v>
      </c>
    </row>
    <row r="64" spans="1:10">
      <c r="A64" s="146">
        <v>40968</v>
      </c>
      <c r="B64" s="154" t="s">
        <v>155</v>
      </c>
      <c r="C64" s="154" t="s">
        <v>198</v>
      </c>
      <c r="D64" s="156">
        <v>806361.93</v>
      </c>
      <c r="E64" s="154" t="s">
        <v>183</v>
      </c>
      <c r="F64" s="156">
        <v>735725.1</v>
      </c>
      <c r="G64" s="156">
        <v>81763.8</v>
      </c>
      <c r="H64" s="156">
        <v>-1790.02</v>
      </c>
      <c r="I64" s="156">
        <v>-1191.8699999999999</v>
      </c>
      <c r="J64" s="156">
        <v>-8145.08</v>
      </c>
    </row>
    <row r="65" spans="1:10">
      <c r="A65" s="146">
        <v>40999</v>
      </c>
      <c r="B65" s="154" t="s">
        <v>155</v>
      </c>
      <c r="C65" s="154" t="s">
        <v>198</v>
      </c>
      <c r="D65" s="156">
        <v>868165.73</v>
      </c>
      <c r="E65" s="154" t="s">
        <v>183</v>
      </c>
      <c r="F65" s="156">
        <v>863775.23</v>
      </c>
      <c r="G65" s="156">
        <v>6605.65</v>
      </c>
      <c r="H65" s="156">
        <v>7281.07</v>
      </c>
      <c r="I65" s="156">
        <v>-726.87</v>
      </c>
      <c r="J65" s="156">
        <v>-8769.35</v>
      </c>
    </row>
    <row r="66" spans="1:10">
      <c r="A66" s="146">
        <v>41029</v>
      </c>
      <c r="B66" s="154" t="s">
        <v>155</v>
      </c>
      <c r="C66" s="154" t="s">
        <v>198</v>
      </c>
      <c r="D66" s="156">
        <v>975230.74</v>
      </c>
      <c r="E66" s="154" t="s">
        <v>183</v>
      </c>
      <c r="F66" s="156">
        <v>951971.43</v>
      </c>
      <c r="G66" s="156">
        <v>32951.81</v>
      </c>
      <c r="H66" s="156">
        <v>336.92</v>
      </c>
      <c r="I66" s="156">
        <v>-178.6</v>
      </c>
      <c r="J66" s="156">
        <v>-9850.82</v>
      </c>
    </row>
    <row r="67" spans="1:10">
      <c r="A67" s="146">
        <v>41060</v>
      </c>
      <c r="B67" s="154" t="s">
        <v>155</v>
      </c>
      <c r="C67" s="154" t="s">
        <v>198</v>
      </c>
      <c r="D67" s="156">
        <v>927057.83</v>
      </c>
      <c r="E67" s="154" t="s">
        <v>183</v>
      </c>
      <c r="F67" s="156">
        <v>924012.2</v>
      </c>
      <c r="G67" s="156">
        <v>11971.57</v>
      </c>
      <c r="H67" s="156">
        <v>1743.39</v>
      </c>
      <c r="I67" s="156">
        <v>-1305.0999999999999</v>
      </c>
      <c r="J67" s="156">
        <v>-9364.23</v>
      </c>
    </row>
    <row r="68" spans="1:10">
      <c r="A68" s="146">
        <v>41090</v>
      </c>
      <c r="B68" s="154" t="s">
        <v>155</v>
      </c>
      <c r="C68" s="154" t="s">
        <v>198</v>
      </c>
      <c r="D68" s="156">
        <v>977794.36</v>
      </c>
      <c r="E68" s="154" t="s">
        <v>183</v>
      </c>
      <c r="F68" s="156">
        <v>964998.68</v>
      </c>
      <c r="G68" s="156">
        <v>22224.5</v>
      </c>
      <c r="H68" s="156">
        <v>1148.3599999999999</v>
      </c>
      <c r="I68" s="156">
        <v>-700.47</v>
      </c>
      <c r="J68" s="156">
        <v>-9876.7099999999991</v>
      </c>
    </row>
    <row r="69" spans="1:10">
      <c r="A69" s="146">
        <v>41121</v>
      </c>
      <c r="B69" s="154" t="s">
        <v>155</v>
      </c>
      <c r="C69" s="154" t="s">
        <v>198</v>
      </c>
      <c r="D69" s="156">
        <v>912796.72</v>
      </c>
      <c r="E69" s="154" t="s">
        <v>183</v>
      </c>
      <c r="F69" s="156">
        <v>906674.78</v>
      </c>
      <c r="G69" s="156">
        <v>15874.99</v>
      </c>
      <c r="H69" s="156">
        <v>1171.94</v>
      </c>
      <c r="I69" s="156">
        <v>-1704.82</v>
      </c>
      <c r="J69" s="156">
        <v>-9220.17</v>
      </c>
    </row>
    <row r="70" spans="1:10">
      <c r="A70" s="146">
        <v>41152</v>
      </c>
      <c r="B70" s="154" t="s">
        <v>155</v>
      </c>
      <c r="C70" s="154" t="s">
        <v>198</v>
      </c>
      <c r="D70" s="156">
        <v>918927.34</v>
      </c>
      <c r="E70" s="154" t="s">
        <v>183</v>
      </c>
      <c r="F70" s="156">
        <v>904461.39</v>
      </c>
      <c r="G70" s="156">
        <v>19391.599999999999</v>
      </c>
      <c r="H70" s="156">
        <v>4356.45</v>
      </c>
      <c r="I70" s="156">
        <v>0</v>
      </c>
      <c r="J70" s="156">
        <v>-9282.1</v>
      </c>
    </row>
    <row r="71" spans="1:10">
      <c r="A71" s="146">
        <v>41182</v>
      </c>
      <c r="B71" s="154" t="s">
        <v>155</v>
      </c>
      <c r="C71" s="154" t="s">
        <v>198</v>
      </c>
      <c r="D71" s="156">
        <v>934657.69</v>
      </c>
      <c r="E71" s="154" t="s">
        <v>183</v>
      </c>
      <c r="F71" s="156">
        <v>913909.9</v>
      </c>
      <c r="G71" s="156">
        <v>27913.47</v>
      </c>
      <c r="H71" s="156">
        <v>2803.18</v>
      </c>
      <c r="I71" s="156">
        <v>-527.88</v>
      </c>
      <c r="J71" s="156">
        <v>-9440.98</v>
      </c>
    </row>
    <row r="72" spans="1:10">
      <c r="A72" s="146">
        <v>41213</v>
      </c>
      <c r="B72" s="154" t="s">
        <v>155</v>
      </c>
      <c r="C72" s="154" t="s">
        <v>198</v>
      </c>
      <c r="D72" s="156">
        <v>916148.07</v>
      </c>
      <c r="E72" s="154" t="s">
        <v>183</v>
      </c>
      <c r="F72" s="156">
        <v>892358.77</v>
      </c>
      <c r="G72" s="156">
        <v>33101.919999999998</v>
      </c>
      <c r="H72" s="156">
        <v>311.73</v>
      </c>
      <c r="I72" s="156">
        <v>-370.34</v>
      </c>
      <c r="J72" s="156">
        <v>-9254.01</v>
      </c>
    </row>
    <row r="73" spans="1:10">
      <c r="A73" s="146">
        <v>41243</v>
      </c>
      <c r="B73" s="154" t="s">
        <v>155</v>
      </c>
      <c r="C73" s="154" t="s">
        <v>198</v>
      </c>
      <c r="D73" s="156">
        <v>918961.61</v>
      </c>
      <c r="E73" s="154" t="s">
        <v>183</v>
      </c>
      <c r="F73" s="156">
        <v>885159.17</v>
      </c>
      <c r="G73" s="156">
        <v>43740.61</v>
      </c>
      <c r="H73" s="156">
        <v>450.27</v>
      </c>
      <c r="I73" s="156">
        <v>-1105.99</v>
      </c>
      <c r="J73" s="156">
        <v>-9282.4500000000007</v>
      </c>
    </row>
    <row r="74" spans="1:10">
      <c r="A74" s="146">
        <v>41274</v>
      </c>
      <c r="B74" s="154" t="s">
        <v>155</v>
      </c>
      <c r="C74" s="154" t="s">
        <v>198</v>
      </c>
      <c r="D74" s="156">
        <v>913900.74</v>
      </c>
      <c r="E74" s="154" t="s">
        <v>183</v>
      </c>
      <c r="F74" s="156">
        <v>893227.36</v>
      </c>
      <c r="G74" s="156">
        <v>30422.28</v>
      </c>
      <c r="H74" s="156">
        <v>-401.8</v>
      </c>
      <c r="I74" s="156">
        <v>-115.78</v>
      </c>
      <c r="J74" s="156">
        <v>-9231.32</v>
      </c>
    </row>
    <row r="75" spans="1:10">
      <c r="A75" s="146">
        <v>41305</v>
      </c>
      <c r="B75" s="154" t="s">
        <v>155</v>
      </c>
      <c r="C75" s="154" t="s">
        <v>198</v>
      </c>
      <c r="D75" s="156">
        <v>1025258.07</v>
      </c>
      <c r="E75" s="154" t="s">
        <v>183</v>
      </c>
      <c r="F75" s="156">
        <v>1004481.52</v>
      </c>
      <c r="G75" s="156">
        <v>31303.87</v>
      </c>
      <c r="H75" s="156">
        <v>290.70999999999998</v>
      </c>
      <c r="I75" s="156">
        <v>-461.89</v>
      </c>
      <c r="J75" s="156">
        <v>-10356.14</v>
      </c>
    </row>
    <row r="76" spans="1:10">
      <c r="A76" s="146">
        <v>41333</v>
      </c>
      <c r="B76" s="154" t="s">
        <v>155</v>
      </c>
      <c r="C76" s="154" t="s">
        <v>198</v>
      </c>
      <c r="D76" s="156">
        <v>779525.51</v>
      </c>
      <c r="E76" s="154" t="s">
        <v>183</v>
      </c>
      <c r="F76" s="156">
        <v>730725.93</v>
      </c>
      <c r="G76" s="156">
        <v>56331.39</v>
      </c>
      <c r="H76" s="156">
        <v>531.23</v>
      </c>
      <c r="I76" s="156">
        <v>-189.05</v>
      </c>
      <c r="J76" s="156">
        <v>-7873.99</v>
      </c>
    </row>
    <row r="77" spans="1:10">
      <c r="A77" s="146">
        <v>41364</v>
      </c>
      <c r="B77" s="154" t="s">
        <v>155</v>
      </c>
      <c r="C77" s="154" t="s">
        <v>198</v>
      </c>
      <c r="D77" s="156">
        <v>987840.1</v>
      </c>
      <c r="E77" s="154" t="s">
        <v>183</v>
      </c>
      <c r="F77" s="156">
        <v>973074.36</v>
      </c>
      <c r="G77" s="156">
        <v>19049.89</v>
      </c>
      <c r="H77" s="156">
        <v>5881.59</v>
      </c>
      <c r="I77" s="156">
        <v>-187.55</v>
      </c>
      <c r="J77" s="156">
        <v>-9978.19</v>
      </c>
    </row>
    <row r="78" spans="1:10">
      <c r="A78" s="146">
        <v>41394</v>
      </c>
      <c r="B78" s="154" t="s">
        <v>155</v>
      </c>
      <c r="C78" s="154" t="s">
        <v>198</v>
      </c>
      <c r="D78" s="156">
        <v>895884.01</v>
      </c>
      <c r="E78" s="154" t="s">
        <v>183</v>
      </c>
      <c r="F78" s="156">
        <v>881594.4</v>
      </c>
      <c r="G78" s="156">
        <v>20433.86</v>
      </c>
      <c r="H78" s="156">
        <v>3116.55</v>
      </c>
      <c r="I78" s="156">
        <v>-211.47</v>
      </c>
      <c r="J78" s="156">
        <v>-9049.33</v>
      </c>
    </row>
    <row r="79" spans="1:10">
      <c r="A79" s="146">
        <v>41425</v>
      </c>
      <c r="B79" s="154" t="s">
        <v>155</v>
      </c>
      <c r="C79" s="154" t="s">
        <v>198</v>
      </c>
      <c r="D79" s="156">
        <v>852818.53</v>
      </c>
      <c r="E79" s="154" t="s">
        <v>183</v>
      </c>
      <c r="F79" s="156">
        <v>822590.6</v>
      </c>
      <c r="G79" s="156">
        <v>37096.83</v>
      </c>
      <c r="H79" s="156">
        <v>2222.11</v>
      </c>
      <c r="I79" s="156">
        <v>-476.67</v>
      </c>
      <c r="J79" s="156">
        <v>-8614.34</v>
      </c>
    </row>
    <row r="80" spans="1:10">
      <c r="A80" s="146">
        <v>41455</v>
      </c>
      <c r="B80" s="154" t="s">
        <v>155</v>
      </c>
      <c r="C80" s="154" t="s">
        <v>198</v>
      </c>
      <c r="D80" s="156">
        <v>830616</v>
      </c>
      <c r="E80" s="154" t="s">
        <v>183</v>
      </c>
      <c r="F80" s="156">
        <v>811939.46</v>
      </c>
      <c r="G80" s="156">
        <v>22679.13</v>
      </c>
      <c r="H80" s="156">
        <v>4387.46</v>
      </c>
      <c r="I80" s="156">
        <v>0</v>
      </c>
      <c r="J80" s="156">
        <v>-8390.0499999999993</v>
      </c>
    </row>
    <row r="81" spans="1:10">
      <c r="A81" s="146">
        <v>41486</v>
      </c>
      <c r="B81" s="154" t="s">
        <v>155</v>
      </c>
      <c r="C81" s="154" t="s">
        <v>198</v>
      </c>
      <c r="D81" s="156">
        <v>850774.58</v>
      </c>
      <c r="E81" s="154" t="s">
        <v>183</v>
      </c>
      <c r="F81" s="156">
        <v>851838.44</v>
      </c>
      <c r="G81" s="156">
        <v>7616.86</v>
      </c>
      <c r="H81" s="156">
        <v>67.41</v>
      </c>
      <c r="I81" s="156">
        <v>-154.44</v>
      </c>
      <c r="J81" s="156">
        <v>-8593.69</v>
      </c>
    </row>
    <row r="82" spans="1:10">
      <c r="A82" s="146">
        <v>41517</v>
      </c>
      <c r="B82" s="154" t="s">
        <v>155</v>
      </c>
      <c r="C82" s="154" t="s">
        <v>198</v>
      </c>
      <c r="D82" s="156">
        <v>845682.75</v>
      </c>
      <c r="E82" s="154" t="s">
        <v>183</v>
      </c>
      <c r="F82" s="156">
        <v>847214.52</v>
      </c>
      <c r="G82" s="156">
        <v>12167.6</v>
      </c>
      <c r="H82" s="156">
        <v>-399.28</v>
      </c>
      <c r="I82" s="156">
        <v>-4757.83</v>
      </c>
      <c r="J82" s="156">
        <v>-8542.26</v>
      </c>
    </row>
    <row r="83" spans="1:10">
      <c r="A83" s="146">
        <v>41547</v>
      </c>
      <c r="B83" s="154" t="s">
        <v>155</v>
      </c>
      <c r="C83" s="154" t="s">
        <v>198</v>
      </c>
      <c r="D83" s="156">
        <v>881283.3</v>
      </c>
      <c r="E83" s="154" t="s">
        <v>183</v>
      </c>
      <c r="F83" s="156">
        <v>881494.29</v>
      </c>
      <c r="G83" s="156">
        <v>9792.7900000000009</v>
      </c>
      <c r="H83" s="156">
        <v>-728.23</v>
      </c>
      <c r="I83" s="156">
        <v>-373.69</v>
      </c>
      <c r="J83" s="156">
        <v>-8901.86</v>
      </c>
    </row>
    <row r="84" spans="1:10">
      <c r="A84" s="146">
        <v>41578</v>
      </c>
      <c r="B84" s="154" t="s">
        <v>155</v>
      </c>
      <c r="C84" s="154" t="s">
        <v>198</v>
      </c>
      <c r="D84" s="156">
        <v>852457.4</v>
      </c>
      <c r="E84" s="154" t="s">
        <v>183</v>
      </c>
      <c r="F84" s="156">
        <v>855371.28</v>
      </c>
      <c r="G84" s="156">
        <v>5473.61</v>
      </c>
      <c r="H84" s="156">
        <v>223.2</v>
      </c>
      <c r="I84" s="156">
        <v>0</v>
      </c>
      <c r="J84" s="156">
        <v>-8610.69</v>
      </c>
    </row>
    <row r="85" spans="1:10">
      <c r="A85" s="146">
        <v>41608</v>
      </c>
      <c r="B85" s="154" t="s">
        <v>155</v>
      </c>
      <c r="C85" s="154" t="s">
        <v>198</v>
      </c>
      <c r="D85" s="156">
        <v>834708.75</v>
      </c>
      <c r="E85" s="154" t="s">
        <v>183</v>
      </c>
      <c r="F85" s="156">
        <v>839010.23</v>
      </c>
      <c r="G85" s="156">
        <v>5107.5600000000004</v>
      </c>
      <c r="H85" s="156">
        <v>-295.32</v>
      </c>
      <c r="I85" s="156">
        <v>-682.32</v>
      </c>
      <c r="J85" s="156">
        <v>-8431.4</v>
      </c>
    </row>
    <row r="86" spans="1:10">
      <c r="A86" s="146">
        <v>41639</v>
      </c>
      <c r="B86" s="154" t="s">
        <v>155</v>
      </c>
      <c r="C86" s="154" t="s">
        <v>198</v>
      </c>
      <c r="D86" s="156">
        <v>843381.03</v>
      </c>
      <c r="E86" s="154" t="s">
        <v>183</v>
      </c>
      <c r="F86" s="156">
        <v>841516.64</v>
      </c>
      <c r="G86" s="156">
        <v>9766.01</v>
      </c>
      <c r="H86" s="156">
        <v>681.81</v>
      </c>
      <c r="I86" s="156">
        <v>-64.430000000000007</v>
      </c>
      <c r="J86" s="156">
        <v>-8519</v>
      </c>
    </row>
    <row r="87" spans="1:10">
      <c r="A87" s="146">
        <v>41670</v>
      </c>
      <c r="B87" s="154" t="s">
        <v>155</v>
      </c>
      <c r="C87" s="154" t="s">
        <v>198</v>
      </c>
      <c r="D87" s="156">
        <v>976368.27</v>
      </c>
      <c r="E87" s="154" t="s">
        <v>183</v>
      </c>
      <c r="F87" s="156">
        <v>979728.62</v>
      </c>
      <c r="G87" s="156">
        <v>6604.84</v>
      </c>
      <c r="H87" s="156">
        <v>326.32</v>
      </c>
      <c r="I87" s="156">
        <v>-429.2</v>
      </c>
      <c r="J87" s="156">
        <v>-9862.31</v>
      </c>
    </row>
    <row r="88" spans="1:10">
      <c r="A88" s="146">
        <v>41698</v>
      </c>
      <c r="B88" s="154" t="s">
        <v>155</v>
      </c>
      <c r="C88" s="154" t="s">
        <v>198</v>
      </c>
      <c r="D88" s="156">
        <v>793670.21</v>
      </c>
      <c r="E88" s="154" t="s">
        <v>183</v>
      </c>
      <c r="F88" s="156">
        <v>793448.26</v>
      </c>
      <c r="G88" s="156">
        <v>8229.18</v>
      </c>
      <c r="H88" s="156">
        <v>9.65</v>
      </c>
      <c r="I88" s="156">
        <v>0</v>
      </c>
      <c r="J88" s="156">
        <v>-8016.88</v>
      </c>
    </row>
    <row r="89" spans="1:10">
      <c r="A89" s="146">
        <v>41729</v>
      </c>
      <c r="B89" s="154" t="s">
        <v>155</v>
      </c>
      <c r="C89" s="154" t="s">
        <v>198</v>
      </c>
      <c r="D89" s="156">
        <v>817063.45</v>
      </c>
      <c r="E89" s="154" t="s">
        <v>183</v>
      </c>
      <c r="F89" s="156">
        <v>810711.9</v>
      </c>
      <c r="G89" s="156">
        <v>8268.35</v>
      </c>
      <c r="H89" s="156">
        <v>6742.32</v>
      </c>
      <c r="I89" s="156">
        <v>-405.95</v>
      </c>
      <c r="J89" s="156">
        <v>-8253.17</v>
      </c>
    </row>
    <row r="90" spans="1:10">
      <c r="A90" s="146">
        <v>41759</v>
      </c>
      <c r="B90" s="154" t="s">
        <v>155</v>
      </c>
      <c r="C90" s="154" t="s">
        <v>198</v>
      </c>
      <c r="D90" s="156">
        <v>1009125.9</v>
      </c>
      <c r="E90" s="154" t="s">
        <v>183</v>
      </c>
      <c r="F90" s="156">
        <v>999740.27</v>
      </c>
      <c r="G90" s="156">
        <v>11076.09</v>
      </c>
      <c r="H90" s="156">
        <v>8867.0300000000007</v>
      </c>
      <c r="I90" s="156">
        <v>-364.29</v>
      </c>
      <c r="J90" s="156">
        <v>-10193.200000000001</v>
      </c>
    </row>
    <row r="91" spans="1:10">
      <c r="A91" s="146">
        <v>41790</v>
      </c>
      <c r="B91" s="154" t="s">
        <v>155</v>
      </c>
      <c r="C91" s="154" t="s">
        <v>198</v>
      </c>
      <c r="D91" s="156">
        <v>875559.38</v>
      </c>
      <c r="E91" s="154" t="s">
        <v>183</v>
      </c>
      <c r="F91" s="156">
        <v>866826.99</v>
      </c>
      <c r="G91" s="156">
        <v>12406.48</v>
      </c>
      <c r="H91" s="156">
        <v>5495.2</v>
      </c>
      <c r="I91" s="156">
        <v>-325.25</v>
      </c>
      <c r="J91" s="156">
        <v>-8844.0400000000009</v>
      </c>
    </row>
    <row r="92" spans="1:10">
      <c r="A92" s="146">
        <v>41820</v>
      </c>
      <c r="B92" s="154" t="s">
        <v>155</v>
      </c>
      <c r="C92" s="154" t="s">
        <v>198</v>
      </c>
      <c r="D92" s="156">
        <v>891485.11</v>
      </c>
      <c r="E92" s="154" t="s">
        <v>183</v>
      </c>
      <c r="F92" s="156">
        <v>895325.53</v>
      </c>
      <c r="G92" s="156">
        <v>8003.71</v>
      </c>
      <c r="H92" s="156">
        <v>-2294.1799999999998</v>
      </c>
      <c r="I92" s="156">
        <v>-545.05999999999995</v>
      </c>
      <c r="J92" s="156">
        <v>-9004.89</v>
      </c>
    </row>
    <row r="93" spans="1:10">
      <c r="A93" s="146">
        <v>41851</v>
      </c>
      <c r="B93" s="154" t="s">
        <v>155</v>
      </c>
      <c r="C93" s="154" t="s">
        <v>198</v>
      </c>
      <c r="D93" s="156">
        <v>884188.72</v>
      </c>
      <c r="E93" s="154" t="s">
        <v>183</v>
      </c>
      <c r="F93" s="156">
        <v>885085.64</v>
      </c>
      <c r="G93" s="156">
        <v>5798.82</v>
      </c>
      <c r="H93" s="156">
        <v>3082.48</v>
      </c>
      <c r="I93" s="156">
        <v>-847.02</v>
      </c>
      <c r="J93" s="156">
        <v>-8931.2000000000007</v>
      </c>
    </row>
    <row r="94" spans="1:10">
      <c r="A94" s="146">
        <v>41882</v>
      </c>
      <c r="B94" s="154" t="s">
        <v>155</v>
      </c>
      <c r="C94" s="154" t="s">
        <v>198</v>
      </c>
      <c r="D94" s="156">
        <v>951976.53</v>
      </c>
      <c r="E94" s="154" t="s">
        <v>183</v>
      </c>
      <c r="F94" s="156">
        <v>951885.8</v>
      </c>
      <c r="G94" s="156">
        <v>9562.67</v>
      </c>
      <c r="H94" s="156">
        <v>311.39</v>
      </c>
      <c r="I94" s="156">
        <v>-167.4</v>
      </c>
      <c r="J94" s="156">
        <v>-9615.93</v>
      </c>
    </row>
    <row r="95" spans="1:10">
      <c r="A95" s="146">
        <v>41912</v>
      </c>
      <c r="B95" s="154" t="s">
        <v>155</v>
      </c>
      <c r="C95" s="154" t="s">
        <v>198</v>
      </c>
      <c r="D95" s="156">
        <v>924911.18</v>
      </c>
      <c r="E95" s="154" t="s">
        <v>183</v>
      </c>
      <c r="F95" s="156">
        <v>926239.72</v>
      </c>
      <c r="G95" s="156">
        <v>7845.56</v>
      </c>
      <c r="H95" s="156">
        <v>500.55</v>
      </c>
      <c r="I95" s="156">
        <v>-332.12</v>
      </c>
      <c r="J95" s="156">
        <v>-9342.5300000000007</v>
      </c>
    </row>
    <row r="96" spans="1:10">
      <c r="A96" s="146">
        <v>41943</v>
      </c>
      <c r="B96" s="154" t="s">
        <v>155</v>
      </c>
      <c r="C96" s="154" t="s">
        <v>198</v>
      </c>
      <c r="D96" s="156">
        <v>901538.78</v>
      </c>
      <c r="E96" s="154" t="s">
        <v>183</v>
      </c>
      <c r="F96" s="156">
        <v>901769.75</v>
      </c>
      <c r="G96" s="156">
        <v>7687.22</v>
      </c>
      <c r="H96" s="156">
        <v>1640.91</v>
      </c>
      <c r="I96" s="156">
        <v>-452.65</v>
      </c>
      <c r="J96" s="156">
        <v>-9106.4500000000007</v>
      </c>
    </row>
    <row r="97" spans="1:10">
      <c r="A97" s="146">
        <v>41973</v>
      </c>
      <c r="B97" s="154" t="s">
        <v>155</v>
      </c>
      <c r="C97" s="154" t="s">
        <v>198</v>
      </c>
      <c r="D97" s="156">
        <v>864155.87</v>
      </c>
      <c r="E97" s="154" t="s">
        <v>183</v>
      </c>
      <c r="F97" s="156">
        <v>866108.18</v>
      </c>
      <c r="G97" s="156">
        <v>5370.38</v>
      </c>
      <c r="H97" s="156">
        <v>1406.16</v>
      </c>
      <c r="I97" s="156">
        <v>0</v>
      </c>
      <c r="J97" s="156">
        <v>-8728.85</v>
      </c>
    </row>
    <row r="98" spans="1:10">
      <c r="A98" s="146">
        <v>42004</v>
      </c>
      <c r="B98" s="154" t="s">
        <v>155</v>
      </c>
      <c r="C98" s="154" t="s">
        <v>198</v>
      </c>
      <c r="D98" s="156">
        <v>904267.54</v>
      </c>
      <c r="E98" s="154" t="s">
        <v>183</v>
      </c>
      <c r="F98" s="156">
        <v>906002.23</v>
      </c>
      <c r="G98" s="156">
        <v>7224.01</v>
      </c>
      <c r="H98" s="156">
        <v>387.32</v>
      </c>
      <c r="I98" s="156">
        <v>-212.02</v>
      </c>
      <c r="J98" s="156">
        <v>-9134</v>
      </c>
    </row>
    <row r="99" spans="1:10">
      <c r="A99" s="146">
        <v>42035</v>
      </c>
      <c r="B99" s="154" t="s">
        <v>155</v>
      </c>
      <c r="C99" s="154" t="s">
        <v>198</v>
      </c>
      <c r="D99" s="156">
        <v>1081686.03</v>
      </c>
      <c r="E99" s="154" t="s">
        <v>183</v>
      </c>
      <c r="F99" s="156">
        <v>1079354.18</v>
      </c>
      <c r="G99" s="156">
        <v>14087.4</v>
      </c>
      <c r="H99" s="156">
        <v>125.07</v>
      </c>
      <c r="I99" s="156">
        <v>-954.5</v>
      </c>
      <c r="J99" s="156">
        <v>-10926.12</v>
      </c>
    </row>
    <row r="100" spans="1:10">
      <c r="A100" s="146">
        <v>42063</v>
      </c>
      <c r="B100" s="154" t="s">
        <v>155</v>
      </c>
      <c r="C100" s="154" t="s">
        <v>198</v>
      </c>
      <c r="D100" s="156">
        <v>821625.39</v>
      </c>
      <c r="E100" s="154" t="s">
        <v>183</v>
      </c>
      <c r="F100" s="156">
        <v>814432.28</v>
      </c>
      <c r="G100" s="156">
        <v>13581.75</v>
      </c>
      <c r="H100" s="156">
        <v>2267.7600000000002</v>
      </c>
      <c r="I100" s="156">
        <v>-357.15</v>
      </c>
      <c r="J100" s="156">
        <v>-8299.25</v>
      </c>
    </row>
    <row r="101" spans="1:10">
      <c r="A101" s="146">
        <v>42094</v>
      </c>
      <c r="B101" s="154" t="s">
        <v>155</v>
      </c>
      <c r="C101" s="154" t="s">
        <v>198</v>
      </c>
      <c r="D101" s="156">
        <v>861314.74</v>
      </c>
      <c r="E101" s="154" t="s">
        <v>183</v>
      </c>
      <c r="F101" s="156">
        <v>862030.06</v>
      </c>
      <c r="G101" s="156">
        <v>8865.2099999999991</v>
      </c>
      <c r="H101" s="156">
        <v>-599.19000000000005</v>
      </c>
      <c r="I101" s="156">
        <v>-281.2</v>
      </c>
      <c r="J101" s="156">
        <v>-8700.14</v>
      </c>
    </row>
    <row r="102" spans="1:10">
      <c r="A102" s="146">
        <v>42124</v>
      </c>
      <c r="B102" s="154" t="s">
        <v>155</v>
      </c>
      <c r="C102" s="154" t="s">
        <v>198</v>
      </c>
      <c r="D102" s="156">
        <v>897066.61</v>
      </c>
      <c r="E102" s="154" t="s">
        <v>183</v>
      </c>
      <c r="F102" s="156">
        <v>897136.06</v>
      </c>
      <c r="G102" s="156">
        <v>8323.9500000000007</v>
      </c>
      <c r="H102" s="156">
        <v>1323.44</v>
      </c>
      <c r="I102" s="156">
        <v>-655.57</v>
      </c>
      <c r="J102" s="156">
        <v>-9061.27</v>
      </c>
    </row>
    <row r="103" spans="1:10">
      <c r="A103" s="146">
        <v>42155</v>
      </c>
      <c r="B103" s="154" t="s">
        <v>155</v>
      </c>
      <c r="C103" s="154" t="s">
        <v>198</v>
      </c>
      <c r="D103" s="156">
        <v>881867.74</v>
      </c>
      <c r="E103" s="154" t="s">
        <v>183</v>
      </c>
      <c r="F103" s="156">
        <v>883851.44</v>
      </c>
      <c r="G103" s="156">
        <v>9775.26</v>
      </c>
      <c r="H103" s="156">
        <v>-2695.05</v>
      </c>
      <c r="I103" s="156">
        <v>-156.15</v>
      </c>
      <c r="J103" s="156">
        <v>-8907.76</v>
      </c>
    </row>
    <row r="104" spans="1:10">
      <c r="A104" s="146">
        <v>42185</v>
      </c>
      <c r="B104" s="154" t="s">
        <v>155</v>
      </c>
      <c r="C104" s="154" t="s">
        <v>198</v>
      </c>
      <c r="D104" s="156">
        <v>873266.71</v>
      </c>
      <c r="E104" s="154" t="s">
        <v>183</v>
      </c>
      <c r="F104" s="156">
        <v>867554</v>
      </c>
      <c r="G104" s="156">
        <v>13700.39</v>
      </c>
      <c r="H104" s="156">
        <v>1001.12</v>
      </c>
      <c r="I104" s="156">
        <v>-167.93</v>
      </c>
      <c r="J104" s="156">
        <v>-8820.8700000000008</v>
      </c>
    </row>
    <row r="105" spans="1:10">
      <c r="A105" s="146">
        <v>42216</v>
      </c>
      <c r="B105" s="154" t="s">
        <v>155</v>
      </c>
      <c r="C105" s="154" t="s">
        <v>198</v>
      </c>
      <c r="D105" s="156">
        <v>926778.76</v>
      </c>
      <c r="E105" s="154" t="s">
        <v>183</v>
      </c>
      <c r="F105" s="156">
        <v>931146.8</v>
      </c>
      <c r="G105" s="156">
        <v>5717.03</v>
      </c>
      <c r="H105" s="156">
        <v>-10.47</v>
      </c>
      <c r="I105" s="156">
        <v>-713.2</v>
      </c>
      <c r="J105" s="156">
        <v>-9361.4</v>
      </c>
    </row>
    <row r="106" spans="1:10">
      <c r="A106" s="146">
        <v>42247</v>
      </c>
      <c r="B106" s="154" t="s">
        <v>155</v>
      </c>
      <c r="C106" s="154" t="s">
        <v>198</v>
      </c>
      <c r="D106" s="156">
        <v>941356.11</v>
      </c>
      <c r="E106" s="154" t="s">
        <v>183</v>
      </c>
      <c r="F106" s="156">
        <v>938297.01</v>
      </c>
      <c r="G106" s="156">
        <v>10949.56</v>
      </c>
      <c r="H106" s="156">
        <v>1741.61</v>
      </c>
      <c r="I106" s="156">
        <v>-123.42</v>
      </c>
      <c r="J106" s="156">
        <v>-9508.65</v>
      </c>
    </row>
    <row r="107" spans="1:10">
      <c r="A107" s="146">
        <v>42277</v>
      </c>
      <c r="B107" s="154" t="s">
        <v>155</v>
      </c>
      <c r="C107" s="154" t="s">
        <v>198</v>
      </c>
      <c r="D107" s="156">
        <v>952769.8</v>
      </c>
      <c r="E107" s="154" t="s">
        <v>183</v>
      </c>
      <c r="F107" s="156">
        <v>950956.59</v>
      </c>
      <c r="G107" s="156">
        <v>11172.56</v>
      </c>
      <c r="H107" s="156">
        <v>430.21</v>
      </c>
      <c r="I107" s="156">
        <v>-165.63</v>
      </c>
      <c r="J107" s="156">
        <v>-9623.93</v>
      </c>
    </row>
    <row r="108" spans="1:10">
      <c r="A108" s="146">
        <v>42308</v>
      </c>
      <c r="B108" s="154" t="s">
        <v>155</v>
      </c>
      <c r="C108" s="154" t="s">
        <v>198</v>
      </c>
      <c r="D108" s="156">
        <v>902990.48</v>
      </c>
      <c r="E108" s="154" t="s">
        <v>183</v>
      </c>
      <c r="F108" s="156">
        <v>889470.11</v>
      </c>
      <c r="G108" s="156">
        <v>18953.66</v>
      </c>
      <c r="H108" s="156">
        <v>3902.68</v>
      </c>
      <c r="I108" s="156">
        <v>-214.86</v>
      </c>
      <c r="J108" s="156">
        <v>-9121.11</v>
      </c>
    </row>
    <row r="109" spans="1:10">
      <c r="A109" s="146">
        <v>42338</v>
      </c>
      <c r="B109" s="154" t="s">
        <v>155</v>
      </c>
      <c r="C109" s="154" t="s">
        <v>198</v>
      </c>
      <c r="D109" s="156">
        <v>898604.28</v>
      </c>
      <c r="E109" s="154" t="s">
        <v>183</v>
      </c>
      <c r="F109" s="156">
        <v>898242.75</v>
      </c>
      <c r="G109" s="156">
        <v>15565.39</v>
      </c>
      <c r="H109" s="156">
        <v>-6041.24</v>
      </c>
      <c r="I109" s="156">
        <v>-85.81</v>
      </c>
      <c r="J109" s="156">
        <v>-9076.81</v>
      </c>
    </row>
    <row r="110" spans="1:10">
      <c r="A110" s="146">
        <v>42369</v>
      </c>
      <c r="B110" s="154" t="s">
        <v>155</v>
      </c>
      <c r="C110" s="154" t="s">
        <v>198</v>
      </c>
      <c r="D110" s="156">
        <v>858360.16</v>
      </c>
      <c r="E110" s="154" t="s">
        <v>183</v>
      </c>
      <c r="F110" s="156">
        <v>875734.92</v>
      </c>
      <c r="G110" s="156">
        <v>10676.25</v>
      </c>
      <c r="H110" s="156">
        <v>-19380.7</v>
      </c>
      <c r="I110" s="156">
        <v>0</v>
      </c>
      <c r="J110" s="156">
        <v>-8670.31</v>
      </c>
    </row>
    <row r="111" spans="1:10">
      <c r="A111" s="146">
        <v>42400</v>
      </c>
      <c r="B111" s="154" t="s">
        <v>155</v>
      </c>
      <c r="C111" s="154" t="s">
        <v>198</v>
      </c>
      <c r="D111" s="156">
        <v>1026461.18</v>
      </c>
      <c r="E111" s="154" t="s">
        <v>183</v>
      </c>
      <c r="F111" s="156">
        <v>1070760.73</v>
      </c>
      <c r="G111" s="156">
        <v>7526.97</v>
      </c>
      <c r="H111" s="156">
        <v>-40301.480000000003</v>
      </c>
      <c r="I111" s="156">
        <v>-1156.75</v>
      </c>
      <c r="J111" s="156">
        <v>-10368.290000000001</v>
      </c>
    </row>
    <row r="112" spans="1:10">
      <c r="A112" s="146">
        <v>42429</v>
      </c>
      <c r="B112" s="154" t="s">
        <v>155</v>
      </c>
      <c r="C112" s="154" t="s">
        <v>198</v>
      </c>
      <c r="D112" s="156">
        <v>776789.81</v>
      </c>
      <c r="E112" s="154" t="s">
        <v>183</v>
      </c>
      <c r="F112" s="156">
        <v>772656.55</v>
      </c>
      <c r="G112" s="156">
        <v>9399.02</v>
      </c>
      <c r="H112" s="156">
        <v>2765.71</v>
      </c>
      <c r="I112" s="156">
        <v>-185.11</v>
      </c>
      <c r="J112" s="156">
        <v>-7846.36</v>
      </c>
    </row>
    <row r="113" spans="1:10">
      <c r="A113" s="146">
        <v>42460</v>
      </c>
      <c r="B113" s="154" t="s">
        <v>155</v>
      </c>
      <c r="C113" s="154" t="s">
        <v>198</v>
      </c>
      <c r="D113" s="156">
        <v>859650.26</v>
      </c>
      <c r="E113" s="154" t="s">
        <v>183</v>
      </c>
      <c r="F113" s="156">
        <v>857508.06</v>
      </c>
      <c r="G113" s="156">
        <v>10305.74</v>
      </c>
      <c r="H113" s="156">
        <v>594.41999999999996</v>
      </c>
      <c r="I113" s="156">
        <v>-74.63</v>
      </c>
      <c r="J113" s="156">
        <v>-8683.33</v>
      </c>
    </row>
    <row r="114" spans="1:10">
      <c r="A114" s="146">
        <v>42490</v>
      </c>
      <c r="B114" s="154" t="s">
        <v>155</v>
      </c>
      <c r="C114" s="154" t="s">
        <v>198</v>
      </c>
      <c r="D114" s="156">
        <v>821070.01</v>
      </c>
      <c r="E114" s="154" t="s">
        <v>183</v>
      </c>
      <c r="F114" s="156">
        <v>821669.47</v>
      </c>
      <c r="G114" s="156">
        <v>7694.05</v>
      </c>
      <c r="H114" s="156">
        <v>77.59</v>
      </c>
      <c r="I114" s="156">
        <v>-77.459999999999994</v>
      </c>
      <c r="J114" s="156">
        <v>-8293.64</v>
      </c>
    </row>
    <row r="115" spans="1:10">
      <c r="A115" s="146">
        <v>42521</v>
      </c>
      <c r="B115" s="154" t="s">
        <v>155</v>
      </c>
      <c r="C115" s="154" t="s">
        <v>198</v>
      </c>
      <c r="D115" s="156">
        <v>896952.25</v>
      </c>
      <c r="E115" s="154" t="s">
        <v>183</v>
      </c>
      <c r="F115" s="156">
        <v>888981.23</v>
      </c>
      <c r="G115" s="156">
        <v>15537.79</v>
      </c>
      <c r="H115" s="156">
        <v>1660.47</v>
      </c>
      <c r="I115" s="156">
        <v>-167.12</v>
      </c>
      <c r="J115" s="156">
        <v>-9060.1200000000008</v>
      </c>
    </row>
    <row r="116" spans="1:10">
      <c r="A116" s="146">
        <v>42551</v>
      </c>
      <c r="B116" s="154" t="s">
        <v>155</v>
      </c>
      <c r="C116" s="154" t="s">
        <v>198</v>
      </c>
      <c r="D116" s="156">
        <v>861968.42</v>
      </c>
      <c r="E116" s="154" t="s">
        <v>183</v>
      </c>
      <c r="F116" s="156">
        <v>859996.57</v>
      </c>
      <c r="G116" s="156">
        <v>10470.209999999999</v>
      </c>
      <c r="H116" s="156">
        <v>309.72000000000003</v>
      </c>
      <c r="I116" s="156">
        <v>-101.34</v>
      </c>
      <c r="J116" s="156">
        <v>-8706.74</v>
      </c>
    </row>
    <row r="117" spans="1:10">
      <c r="A117" s="146">
        <v>42582</v>
      </c>
      <c r="B117" s="154" t="s">
        <v>155</v>
      </c>
      <c r="C117" s="154" t="s">
        <v>198</v>
      </c>
      <c r="D117" s="156">
        <v>923834.59</v>
      </c>
      <c r="E117" s="154" t="s">
        <v>183</v>
      </c>
      <c r="F117" s="156">
        <v>915549.15</v>
      </c>
      <c r="G117" s="156">
        <v>7908.48</v>
      </c>
      <c r="H117" s="156">
        <v>9861.39</v>
      </c>
      <c r="I117" s="156">
        <v>-152.77000000000001</v>
      </c>
      <c r="J117" s="156">
        <v>-9331.66</v>
      </c>
    </row>
    <row r="118" spans="1:10">
      <c r="A118" s="146">
        <v>42613</v>
      </c>
      <c r="B118" s="154" t="s">
        <v>155</v>
      </c>
      <c r="C118" s="154" t="s">
        <v>198</v>
      </c>
      <c r="D118" s="156">
        <v>890121.3</v>
      </c>
      <c r="E118" s="154" t="s">
        <v>183</v>
      </c>
      <c r="F118" s="156">
        <v>889509.37</v>
      </c>
      <c r="G118" s="156">
        <v>8699.58</v>
      </c>
      <c r="H118" s="156">
        <v>1114.9000000000001</v>
      </c>
      <c r="I118" s="156">
        <v>-211.42</v>
      </c>
      <c r="J118" s="156">
        <v>-8991.1299999999992</v>
      </c>
    </row>
    <row r="119" spans="1:10">
      <c r="A119" s="146">
        <v>42643</v>
      </c>
      <c r="B119" s="154" t="s">
        <v>155</v>
      </c>
      <c r="C119" s="154" t="s">
        <v>198</v>
      </c>
      <c r="D119" s="156">
        <v>914317.51</v>
      </c>
      <c r="E119" s="154" t="s">
        <v>183</v>
      </c>
      <c r="F119" s="156">
        <v>917097.28</v>
      </c>
      <c r="G119" s="156">
        <v>6956.57</v>
      </c>
      <c r="H119" s="156">
        <v>-299.51</v>
      </c>
      <c r="I119" s="156">
        <v>-201.29</v>
      </c>
      <c r="J119" s="156">
        <v>-9235.5400000000009</v>
      </c>
    </row>
    <row r="120" spans="1:10">
      <c r="A120" s="146">
        <v>42674</v>
      </c>
      <c r="B120" s="154" t="s">
        <v>155</v>
      </c>
      <c r="C120" s="154" t="s">
        <v>198</v>
      </c>
      <c r="D120" s="156">
        <v>887396.31</v>
      </c>
      <c r="E120" s="154" t="s">
        <v>183</v>
      </c>
      <c r="F120" s="156">
        <v>886078.7</v>
      </c>
      <c r="G120" s="156">
        <v>6621.7</v>
      </c>
      <c r="H120" s="156">
        <v>3975.51</v>
      </c>
      <c r="I120" s="156">
        <v>-315.99</v>
      </c>
      <c r="J120" s="156">
        <v>-8963.61</v>
      </c>
    </row>
    <row r="121" spans="1:10">
      <c r="A121" s="146">
        <v>42704</v>
      </c>
      <c r="B121" s="154" t="s">
        <v>155</v>
      </c>
      <c r="C121" s="154" t="s">
        <v>198</v>
      </c>
      <c r="D121" s="156">
        <v>914270.66</v>
      </c>
      <c r="E121" s="154" t="s">
        <v>183</v>
      </c>
      <c r="F121" s="156">
        <v>914996.92</v>
      </c>
      <c r="G121" s="156">
        <v>3477.56</v>
      </c>
      <c r="H121" s="156">
        <v>6322.9</v>
      </c>
      <c r="I121" s="156">
        <v>-1291.6600000000001</v>
      </c>
      <c r="J121" s="156">
        <v>-9235.06</v>
      </c>
    </row>
    <row r="122" spans="1:10">
      <c r="A122" s="146">
        <v>42735</v>
      </c>
      <c r="B122" s="154" t="s">
        <v>155</v>
      </c>
      <c r="C122" s="154" t="s">
        <v>198</v>
      </c>
      <c r="D122" s="156">
        <v>884966.41</v>
      </c>
      <c r="E122" s="154" t="s">
        <v>183</v>
      </c>
      <c r="F122" s="156">
        <v>879990.07</v>
      </c>
      <c r="G122" s="156">
        <v>6660.89</v>
      </c>
      <c r="H122" s="156">
        <v>7355.04</v>
      </c>
      <c r="I122" s="156">
        <v>-100.54</v>
      </c>
      <c r="J122" s="156">
        <v>-8939.0499999999993</v>
      </c>
    </row>
    <row r="123" spans="1:10">
      <c r="A123" s="146">
        <v>42766</v>
      </c>
      <c r="B123" s="154" t="s">
        <v>155</v>
      </c>
      <c r="C123" s="154" t="s">
        <v>198</v>
      </c>
      <c r="D123" s="156">
        <v>1029987.03</v>
      </c>
      <c r="E123" s="154" t="s">
        <v>183</v>
      </c>
      <c r="F123" s="156">
        <v>1081075.3400000001</v>
      </c>
      <c r="G123" s="156">
        <v>8018.32</v>
      </c>
      <c r="H123" s="156">
        <v>-45676.22</v>
      </c>
      <c r="I123" s="156">
        <v>-3026.51</v>
      </c>
      <c r="J123" s="156">
        <v>-10403.9</v>
      </c>
    </row>
    <row r="124" spans="1:10">
      <c r="A124" s="146">
        <v>42794</v>
      </c>
      <c r="B124" s="154" t="s">
        <v>155</v>
      </c>
      <c r="C124" s="154" t="s">
        <v>198</v>
      </c>
      <c r="D124" s="156">
        <v>847888.58</v>
      </c>
      <c r="E124" s="154" t="s">
        <v>183</v>
      </c>
      <c r="F124" s="156">
        <v>847837.96</v>
      </c>
      <c r="G124" s="156">
        <v>5345.52</v>
      </c>
      <c r="H124" s="156">
        <v>6801.41</v>
      </c>
      <c r="I124" s="156">
        <v>-3531.78</v>
      </c>
      <c r="J124" s="156">
        <v>-8564.5300000000007</v>
      </c>
    </row>
    <row r="125" spans="1:10">
      <c r="A125" s="146">
        <v>42825</v>
      </c>
      <c r="B125" s="154" t="s">
        <v>155</v>
      </c>
      <c r="C125" s="154" t="s">
        <v>198</v>
      </c>
      <c r="D125" s="156">
        <v>845822.58</v>
      </c>
      <c r="E125" s="154" t="s">
        <v>183</v>
      </c>
      <c r="F125" s="156">
        <v>841996</v>
      </c>
      <c r="G125" s="156">
        <v>13127.8</v>
      </c>
      <c r="H125" s="156">
        <v>-485.13</v>
      </c>
      <c r="I125" s="156">
        <v>-272.42</v>
      </c>
      <c r="J125" s="156">
        <v>-8543.67</v>
      </c>
    </row>
    <row r="126" spans="1:10">
      <c r="A126" s="146">
        <v>42855</v>
      </c>
      <c r="B126" s="154" t="s">
        <v>155</v>
      </c>
      <c r="C126" s="154" t="s">
        <v>198</v>
      </c>
      <c r="D126" s="156">
        <v>924132.87</v>
      </c>
      <c r="E126" s="154" t="s">
        <v>183</v>
      </c>
      <c r="F126" s="156">
        <v>931473.4</v>
      </c>
      <c r="G126" s="156">
        <v>3284.86</v>
      </c>
      <c r="H126" s="156">
        <v>-1227.67</v>
      </c>
      <c r="I126" s="156">
        <v>-63.04</v>
      </c>
      <c r="J126" s="156">
        <v>-9334.68</v>
      </c>
    </row>
    <row r="127" spans="1:10">
      <c r="A127" s="146">
        <v>42886</v>
      </c>
      <c r="B127" s="154" t="s">
        <v>155</v>
      </c>
      <c r="C127" s="154" t="s">
        <v>198</v>
      </c>
      <c r="D127" s="156">
        <v>927644.08</v>
      </c>
      <c r="E127" s="154" t="s">
        <v>183</v>
      </c>
      <c r="F127" s="156">
        <v>927916.71</v>
      </c>
      <c r="G127" s="156">
        <v>9117.93</v>
      </c>
      <c r="H127" s="156">
        <v>274.2</v>
      </c>
      <c r="I127" s="156">
        <v>-294.62</v>
      </c>
      <c r="J127" s="156">
        <v>-9370.14</v>
      </c>
    </row>
    <row r="128" spans="1:10">
      <c r="A128" s="146">
        <v>42916</v>
      </c>
      <c r="B128" s="154" t="s">
        <v>155</v>
      </c>
      <c r="C128" s="154" t="s">
        <v>198</v>
      </c>
      <c r="D128" s="156">
        <v>951275.13</v>
      </c>
      <c r="E128" s="154" t="s">
        <v>183</v>
      </c>
      <c r="F128" s="156">
        <v>947233.44</v>
      </c>
      <c r="G128" s="156">
        <v>13431.28</v>
      </c>
      <c r="H128" s="156">
        <v>219.26</v>
      </c>
      <c r="I128" s="156">
        <v>0</v>
      </c>
      <c r="J128" s="156">
        <v>9608.85</v>
      </c>
    </row>
    <row r="129" spans="1:10">
      <c r="A129" s="146">
        <v>42947</v>
      </c>
      <c r="B129" s="154" t="s">
        <v>155</v>
      </c>
      <c r="C129" s="154" t="s">
        <v>198</v>
      </c>
      <c r="D129" s="156">
        <v>981265.02</v>
      </c>
      <c r="E129" s="154" t="s">
        <v>183</v>
      </c>
      <c r="F129" s="156">
        <v>981574.59</v>
      </c>
      <c r="G129" s="156">
        <v>8193.42</v>
      </c>
      <c r="H129" s="156">
        <v>1684.1</v>
      </c>
      <c r="I129" s="156">
        <v>-275.33</v>
      </c>
      <c r="J129" s="156">
        <v>9911.76</v>
      </c>
    </row>
    <row r="130" spans="1:10">
      <c r="A130" s="146">
        <v>42978</v>
      </c>
      <c r="B130" s="154" t="s">
        <v>155</v>
      </c>
      <c r="C130" s="154" t="s">
        <v>198</v>
      </c>
      <c r="D130" s="156">
        <v>991803.89</v>
      </c>
      <c r="E130" s="154" t="s">
        <v>183</v>
      </c>
      <c r="F130" s="156">
        <v>989918.99</v>
      </c>
      <c r="G130" s="156">
        <v>12925.58</v>
      </c>
      <c r="H130" s="156">
        <v>-756.26</v>
      </c>
      <c r="I130" s="156">
        <v>-266.2</v>
      </c>
      <c r="J130" s="156">
        <v>10018.219999999999</v>
      </c>
    </row>
    <row r="131" spans="1:10">
      <c r="A131" s="146">
        <v>43008</v>
      </c>
      <c r="B131" s="154" t="s">
        <v>155</v>
      </c>
      <c r="C131" s="154" t="s">
        <v>198</v>
      </c>
      <c r="D131" s="156">
        <v>901432.1</v>
      </c>
      <c r="E131" s="154" t="s">
        <v>183</v>
      </c>
      <c r="F131" s="156">
        <v>948359.92</v>
      </c>
      <c r="G131" s="156">
        <v>6799.28</v>
      </c>
      <c r="H131" s="156">
        <v>-44403.66</v>
      </c>
      <c r="I131" s="156">
        <v>-218.07</v>
      </c>
      <c r="J131" s="156">
        <v>9105.3700000000008</v>
      </c>
    </row>
    <row r="132" spans="1:10">
      <c r="A132" s="146">
        <v>43039</v>
      </c>
      <c r="B132" s="154" t="s">
        <v>155</v>
      </c>
      <c r="C132" s="154" t="s">
        <v>198</v>
      </c>
      <c r="D132" s="156">
        <v>971603.41</v>
      </c>
      <c r="E132" s="154" t="s">
        <v>183</v>
      </c>
      <c r="F132" s="156">
        <v>976877.8</v>
      </c>
      <c r="G132" s="156">
        <v>4524</v>
      </c>
      <c r="H132" s="156">
        <v>15.79</v>
      </c>
      <c r="I132" s="156">
        <v>0</v>
      </c>
      <c r="J132" s="156">
        <v>9814.18</v>
      </c>
    </row>
    <row r="133" spans="1:10">
      <c r="A133" s="146">
        <v>43069</v>
      </c>
      <c r="B133" s="154" t="s">
        <v>155</v>
      </c>
      <c r="C133" s="154" t="s">
        <v>198</v>
      </c>
      <c r="D133" s="156">
        <v>913648.79</v>
      </c>
      <c r="E133" s="154" t="s">
        <v>183</v>
      </c>
      <c r="F133" s="156">
        <v>896213.94</v>
      </c>
      <c r="G133" s="156">
        <v>26903.14</v>
      </c>
      <c r="H133" s="156">
        <v>474.14</v>
      </c>
      <c r="I133" s="156">
        <v>-713.65</v>
      </c>
      <c r="J133" s="156">
        <v>9228.7800000000007</v>
      </c>
    </row>
    <row r="134" spans="1:10">
      <c r="A134" s="146">
        <v>43100</v>
      </c>
      <c r="B134" s="154" t="s">
        <v>155</v>
      </c>
      <c r="C134" s="154" t="s">
        <v>198</v>
      </c>
      <c r="D134" s="156">
        <v>960379.26</v>
      </c>
      <c r="E134" s="154" t="s">
        <v>183</v>
      </c>
      <c r="F134" s="156">
        <v>936903.98</v>
      </c>
      <c r="G134" s="156">
        <v>32435.43</v>
      </c>
      <c r="H134" s="156">
        <v>810.13</v>
      </c>
      <c r="I134" s="156">
        <v>-69.48</v>
      </c>
      <c r="J134" s="156">
        <v>9700.7999999999993</v>
      </c>
    </row>
    <row r="135" spans="1:10">
      <c r="A135" s="146">
        <v>43131</v>
      </c>
      <c r="B135" s="154" t="s">
        <v>155</v>
      </c>
      <c r="C135" s="154" t="s">
        <v>198</v>
      </c>
      <c r="D135" s="156">
        <v>1134670.26</v>
      </c>
      <c r="E135" s="154" t="s">
        <v>183</v>
      </c>
      <c r="F135" s="156">
        <v>1130775.94</v>
      </c>
      <c r="G135" s="156">
        <v>37833.040000000001</v>
      </c>
      <c r="H135" s="156">
        <v>-22213.82</v>
      </c>
      <c r="I135" s="156">
        <v>-263.58999999999997</v>
      </c>
      <c r="J135" s="156">
        <v>11461.31</v>
      </c>
    </row>
    <row r="136" spans="1:10">
      <c r="A136" s="146">
        <v>43159</v>
      </c>
      <c r="B136" s="154" t="s">
        <v>155</v>
      </c>
      <c r="C136" s="154" t="s">
        <v>198</v>
      </c>
      <c r="D136" s="156">
        <v>939032.08</v>
      </c>
      <c r="E136" s="154" t="s">
        <v>183</v>
      </c>
      <c r="F136" s="156">
        <v>935614.21</v>
      </c>
      <c r="G136" s="156">
        <v>12785.81</v>
      </c>
      <c r="H136" s="156">
        <v>239.94</v>
      </c>
      <c r="I136" s="156">
        <v>-122.71</v>
      </c>
      <c r="J136" s="156">
        <v>9485.17</v>
      </c>
    </row>
    <row r="137" spans="1:10">
      <c r="A137" s="146">
        <v>43190</v>
      </c>
      <c r="B137" s="154" t="s">
        <v>155</v>
      </c>
      <c r="C137" s="154" t="s">
        <v>198</v>
      </c>
      <c r="D137" s="156">
        <v>887489.22</v>
      </c>
      <c r="E137" s="154" t="s">
        <v>183</v>
      </c>
      <c r="F137" s="156">
        <v>877915.85</v>
      </c>
      <c r="G137" s="156">
        <v>12870.16</v>
      </c>
      <c r="H137" s="156">
        <v>5747.5</v>
      </c>
      <c r="I137" s="156">
        <v>-79.760000000000005</v>
      </c>
      <c r="J137" s="156">
        <v>8964.5300000000007</v>
      </c>
    </row>
    <row r="138" spans="1:10">
      <c r="A138" s="146">
        <v>43220</v>
      </c>
      <c r="B138" s="154" t="s">
        <v>155</v>
      </c>
      <c r="C138" s="154" t="s">
        <v>198</v>
      </c>
      <c r="D138" s="156">
        <v>1020179.92</v>
      </c>
      <c r="E138" s="154" t="s">
        <v>183</v>
      </c>
      <c r="F138" s="156">
        <v>1022432.2</v>
      </c>
      <c r="G138" s="156">
        <v>7979.31</v>
      </c>
      <c r="H138" s="156">
        <v>73.260000000000005</v>
      </c>
      <c r="I138" s="156">
        <v>0</v>
      </c>
      <c r="J138" s="156">
        <v>10304.85</v>
      </c>
    </row>
    <row r="139" spans="1:10">
      <c r="A139" s="146">
        <v>43251</v>
      </c>
      <c r="B139" s="154" t="s">
        <v>155</v>
      </c>
      <c r="C139" s="154" t="s">
        <v>198</v>
      </c>
      <c r="D139" s="156">
        <v>996192.65</v>
      </c>
      <c r="E139" s="154" t="s">
        <v>183</v>
      </c>
      <c r="F139" s="156">
        <v>994994.5</v>
      </c>
      <c r="G139" s="156">
        <v>8089.6</v>
      </c>
      <c r="H139" s="156">
        <v>3171.1</v>
      </c>
      <c r="I139" s="156">
        <v>0</v>
      </c>
      <c r="J139" s="156">
        <v>10062.549999999999</v>
      </c>
    </row>
    <row r="140" spans="1:10">
      <c r="A140" s="146">
        <v>43281</v>
      </c>
      <c r="B140" s="154" t="s">
        <v>155</v>
      </c>
      <c r="C140" s="154" t="s">
        <v>198</v>
      </c>
      <c r="D140" s="156">
        <v>1014176.85</v>
      </c>
      <c r="E140" s="154" t="s">
        <v>183</v>
      </c>
      <c r="F140" s="156">
        <v>1015702.93</v>
      </c>
      <c r="G140" s="156">
        <v>7680.21</v>
      </c>
      <c r="H140" s="156">
        <v>1083.29</v>
      </c>
      <c r="I140" s="156">
        <v>-45.37</v>
      </c>
      <c r="J140" s="156">
        <v>10244.209999999999</v>
      </c>
    </row>
    <row r="141" spans="1:10">
      <c r="A141" s="146">
        <v>43312</v>
      </c>
      <c r="B141" s="154" t="s">
        <v>155</v>
      </c>
      <c r="C141" s="154" t="s">
        <v>198</v>
      </c>
      <c r="D141" s="156">
        <v>1038000.04</v>
      </c>
      <c r="E141" s="154" t="s">
        <v>183</v>
      </c>
      <c r="F141" s="156">
        <v>1036328.48</v>
      </c>
      <c r="G141" s="156">
        <v>14568.64</v>
      </c>
      <c r="H141" s="156">
        <v>-2342.36</v>
      </c>
      <c r="I141" s="156">
        <v>-69.87</v>
      </c>
      <c r="J141" s="156">
        <v>10484.85</v>
      </c>
    </row>
    <row r="142" spans="1:10">
      <c r="A142" s="146">
        <v>43343</v>
      </c>
      <c r="B142" s="154" t="s">
        <v>155</v>
      </c>
      <c r="C142" s="154" t="s">
        <v>198</v>
      </c>
      <c r="D142" s="156">
        <v>1032506.81</v>
      </c>
      <c r="E142" s="154" t="s">
        <v>183</v>
      </c>
      <c r="F142" s="156">
        <v>1055451.81</v>
      </c>
      <c r="G142" s="156">
        <v>13078.45</v>
      </c>
      <c r="H142" s="156">
        <v>-25303.94</v>
      </c>
      <c r="I142" s="156">
        <v>-290.14</v>
      </c>
      <c r="J142" s="156">
        <v>10429.370000000001</v>
      </c>
    </row>
    <row r="143" spans="1:10">
      <c r="A143" s="146">
        <v>43373</v>
      </c>
      <c r="B143" s="154" t="s">
        <v>155</v>
      </c>
      <c r="C143" s="154" t="s">
        <v>198</v>
      </c>
      <c r="D143" s="156">
        <v>1040690.29</v>
      </c>
      <c r="E143" s="154" t="s">
        <v>183</v>
      </c>
      <c r="F143" s="156">
        <v>1041522.57</v>
      </c>
      <c r="G143" s="156">
        <v>8111.37</v>
      </c>
      <c r="H143" s="156">
        <v>1621.32</v>
      </c>
      <c r="I143" s="156">
        <v>-52.94</v>
      </c>
      <c r="J143" s="156">
        <v>10512.03</v>
      </c>
    </row>
    <row r="144" spans="1:10">
      <c r="A144" s="146">
        <v>43404</v>
      </c>
      <c r="B144" s="154" t="s">
        <v>155</v>
      </c>
      <c r="C144" s="154" t="s">
        <v>198</v>
      </c>
      <c r="D144" s="156">
        <v>942479.63</v>
      </c>
      <c r="E144" s="154" t="s">
        <v>183</v>
      </c>
      <c r="F144" s="156">
        <v>938996.68</v>
      </c>
      <c r="G144" s="156">
        <v>10503.31</v>
      </c>
      <c r="H144" s="156">
        <v>2549.9</v>
      </c>
      <c r="I144" s="156">
        <v>-50.25</v>
      </c>
      <c r="J144" s="156">
        <v>9520.01</v>
      </c>
    </row>
    <row r="145" spans="1:10">
      <c r="A145" s="146">
        <v>43434</v>
      </c>
      <c r="B145" s="154" t="s">
        <v>155</v>
      </c>
      <c r="C145" s="154" t="s">
        <v>198</v>
      </c>
      <c r="D145" s="156">
        <v>1191261.47</v>
      </c>
      <c r="E145" s="154" t="s">
        <v>183</v>
      </c>
      <c r="F145" s="156">
        <v>1190607.74</v>
      </c>
      <c r="G145" s="156">
        <v>10246.66</v>
      </c>
      <c r="H145" s="156">
        <v>2650.34</v>
      </c>
      <c r="I145" s="156">
        <v>-210.32</v>
      </c>
      <c r="J145" s="156">
        <v>12032.95</v>
      </c>
    </row>
    <row r="146" spans="1:10">
      <c r="A146" s="146">
        <v>43465</v>
      </c>
      <c r="B146" s="154" t="s">
        <v>155</v>
      </c>
      <c r="C146" s="154" t="s">
        <v>198</v>
      </c>
      <c r="D146" s="156">
        <v>1053275.02</v>
      </c>
      <c r="E146" s="154" t="s">
        <v>183</v>
      </c>
      <c r="F146" s="156">
        <v>1052611.08</v>
      </c>
      <c r="G146" s="156">
        <v>11581.61</v>
      </c>
      <c r="H146" s="156">
        <v>-162.81</v>
      </c>
      <c r="I146" s="156">
        <v>-115.72</v>
      </c>
      <c r="J146" s="156">
        <v>10639.14</v>
      </c>
    </row>
    <row r="147" spans="1:10">
      <c r="A147" s="146">
        <v>43496</v>
      </c>
      <c r="B147" s="154" t="s">
        <v>155</v>
      </c>
      <c r="C147" s="154" t="s">
        <v>198</v>
      </c>
      <c r="D147" s="156">
        <v>1285664.8700000001</v>
      </c>
      <c r="E147" s="154" t="s">
        <v>183</v>
      </c>
      <c r="F147" s="156">
        <v>1309808.48</v>
      </c>
      <c r="G147" s="156">
        <v>3814.75</v>
      </c>
      <c r="H147" s="156">
        <v>-14566.84</v>
      </c>
      <c r="I147" s="156">
        <v>-405</v>
      </c>
      <c r="J147" s="156">
        <v>12986.52</v>
      </c>
    </row>
    <row r="148" spans="1:10">
      <c r="A148" s="146">
        <v>43524</v>
      </c>
      <c r="B148" s="154" t="s">
        <v>155</v>
      </c>
      <c r="C148" s="154" t="s">
        <v>198</v>
      </c>
      <c r="D148" s="156">
        <v>1063941.3999999999</v>
      </c>
      <c r="E148" s="154" t="s">
        <v>183</v>
      </c>
      <c r="F148" s="156">
        <v>1066659</v>
      </c>
      <c r="G148" s="156">
        <v>8605.16</v>
      </c>
      <c r="H148" s="156">
        <v>420.75</v>
      </c>
      <c r="I148" s="156">
        <v>-996.63</v>
      </c>
      <c r="J148" s="156">
        <v>10746.88</v>
      </c>
    </row>
    <row r="149" spans="1:10">
      <c r="A149" s="146">
        <v>43555</v>
      </c>
      <c r="B149" s="154" t="s">
        <v>155</v>
      </c>
      <c r="C149" s="154" t="s">
        <v>198</v>
      </c>
      <c r="D149" s="156">
        <v>1077520.45</v>
      </c>
      <c r="E149" s="154" t="s">
        <v>183</v>
      </c>
      <c r="F149" s="156">
        <v>1081025.5900000001</v>
      </c>
      <c r="G149" s="156">
        <v>7336.11</v>
      </c>
      <c r="H149" s="156">
        <v>89.3</v>
      </c>
      <c r="I149" s="156">
        <v>-46.51</v>
      </c>
      <c r="J149" s="156">
        <v>10884.04</v>
      </c>
    </row>
    <row r="150" spans="1:10">
      <c r="A150" s="146">
        <v>43585</v>
      </c>
      <c r="B150" s="154" t="s">
        <v>155</v>
      </c>
      <c r="C150" s="154" t="s">
        <v>198</v>
      </c>
      <c r="D150" s="156">
        <v>1145754.3700000001</v>
      </c>
      <c r="E150" s="154" t="s">
        <v>183</v>
      </c>
      <c r="F150" s="156">
        <v>1144588.6399999999</v>
      </c>
      <c r="G150" s="156">
        <v>12620.26</v>
      </c>
      <c r="H150" s="156">
        <v>680.71</v>
      </c>
      <c r="I150" s="156">
        <v>-561.97</v>
      </c>
      <c r="J150" s="156">
        <v>11573.27</v>
      </c>
    </row>
    <row r="151" spans="1:10">
      <c r="A151" s="146">
        <v>43616</v>
      </c>
      <c r="B151" s="154" t="s">
        <v>155</v>
      </c>
      <c r="C151" s="154" t="s">
        <v>198</v>
      </c>
      <c r="D151" s="156">
        <v>1238281.03</v>
      </c>
      <c r="E151" s="154" t="s">
        <v>183</v>
      </c>
      <c r="F151" s="156">
        <v>1240690.83</v>
      </c>
      <c r="G151" s="156">
        <v>9806.1200000000008</v>
      </c>
      <c r="H151" s="156">
        <v>337.67</v>
      </c>
      <c r="I151" s="156">
        <v>-45.71</v>
      </c>
      <c r="J151" s="156">
        <v>12507.88</v>
      </c>
    </row>
    <row r="152" spans="1:10">
      <c r="A152" s="146">
        <v>43646</v>
      </c>
      <c r="B152" s="154" t="s">
        <v>155</v>
      </c>
      <c r="C152" s="154" t="s">
        <v>198</v>
      </c>
      <c r="D152" s="156">
        <v>1164870.29</v>
      </c>
      <c r="E152" s="154" t="s">
        <v>183</v>
      </c>
      <c r="F152" s="156">
        <v>1167611.55</v>
      </c>
      <c r="G152" s="156">
        <v>8583.0400000000009</v>
      </c>
      <c r="H152" s="156">
        <v>442.06</v>
      </c>
      <c r="I152" s="156">
        <v>0</v>
      </c>
      <c r="J152" s="156">
        <v>11766.36</v>
      </c>
    </row>
    <row r="153" spans="1:10">
      <c r="A153" s="146">
        <v>43677</v>
      </c>
      <c r="B153" s="154" t="s">
        <v>155</v>
      </c>
      <c r="C153" s="154" t="s">
        <v>198</v>
      </c>
      <c r="D153" s="156">
        <v>1159515.5900000001</v>
      </c>
      <c r="E153" s="154" t="s">
        <v>183</v>
      </c>
      <c r="F153" s="156">
        <v>1161026.22</v>
      </c>
      <c r="G153" s="156">
        <v>9890</v>
      </c>
      <c r="H153" s="156">
        <v>311.64999999999998</v>
      </c>
      <c r="I153" s="156">
        <v>0</v>
      </c>
      <c r="J153" s="156">
        <v>11712.28</v>
      </c>
    </row>
    <row r="154" spans="1:10">
      <c r="A154" s="146">
        <v>43708</v>
      </c>
      <c r="B154" s="154" t="s">
        <v>155</v>
      </c>
      <c r="C154" s="154" t="s">
        <v>198</v>
      </c>
      <c r="D154" s="156">
        <v>1231954.77</v>
      </c>
      <c r="E154" s="154" t="s">
        <v>183</v>
      </c>
      <c r="F154" s="156">
        <v>1234371</v>
      </c>
      <c r="G154" s="156">
        <v>10007.33</v>
      </c>
      <c r="H154" s="156">
        <v>238.37</v>
      </c>
      <c r="I154" s="156">
        <v>-217.94</v>
      </c>
      <c r="J154" s="156">
        <v>12443.99</v>
      </c>
    </row>
    <row r="155" spans="1:10">
      <c r="A155" s="146">
        <v>43738</v>
      </c>
      <c r="B155" s="154" t="s">
        <v>155</v>
      </c>
      <c r="C155" s="154" t="s">
        <v>198</v>
      </c>
      <c r="D155" s="156">
        <v>1173993.56</v>
      </c>
      <c r="E155" s="154" t="s">
        <v>183</v>
      </c>
      <c r="F155" s="156">
        <v>1180329.75</v>
      </c>
      <c r="G155" s="156">
        <v>5304.55</v>
      </c>
      <c r="H155" s="156">
        <v>272.52</v>
      </c>
      <c r="I155" s="156">
        <v>-54.74</v>
      </c>
      <c r="J155" s="156">
        <v>11858.52</v>
      </c>
    </row>
    <row r="156" spans="1:10">
      <c r="A156" s="146">
        <v>43769</v>
      </c>
      <c r="B156" s="154" t="s">
        <v>155</v>
      </c>
      <c r="C156" s="154" t="s">
        <v>198</v>
      </c>
      <c r="D156" s="156">
        <v>1189430.2</v>
      </c>
      <c r="E156" s="154" t="s">
        <v>183</v>
      </c>
      <c r="F156" s="156">
        <v>1192354.8</v>
      </c>
      <c r="G156" s="156">
        <v>9011.2900000000009</v>
      </c>
      <c r="H156" s="156">
        <v>263.05</v>
      </c>
      <c r="I156" s="156">
        <v>-184.5</v>
      </c>
      <c r="J156" s="156">
        <v>12014.44</v>
      </c>
    </row>
    <row r="157" spans="1:10">
      <c r="A157" s="146">
        <v>43799</v>
      </c>
      <c r="B157" s="154" t="s">
        <v>155</v>
      </c>
      <c r="C157" s="154" t="s">
        <v>198</v>
      </c>
      <c r="D157" s="156">
        <v>1169247.01</v>
      </c>
      <c r="E157" s="154" t="s">
        <v>183</v>
      </c>
      <c r="F157" s="156">
        <v>1175169.7</v>
      </c>
      <c r="G157" s="156">
        <v>6616.86</v>
      </c>
      <c r="H157" s="156">
        <v>1223.3699999999999</v>
      </c>
      <c r="I157" s="156">
        <v>-1952.34</v>
      </c>
      <c r="J157" s="156">
        <v>11810.58</v>
      </c>
    </row>
    <row r="158" spans="1:10">
      <c r="A158" s="146">
        <v>43830</v>
      </c>
      <c r="B158" s="154" t="s">
        <v>155</v>
      </c>
      <c r="C158" s="154" t="s">
        <v>198</v>
      </c>
      <c r="D158" s="156">
        <v>1126733.69</v>
      </c>
      <c r="E158" s="154" t="s">
        <v>183</v>
      </c>
      <c r="F158" s="156">
        <v>1129077.7</v>
      </c>
      <c r="G158" s="156">
        <v>8693.5300000000007</v>
      </c>
      <c r="H158" s="156">
        <v>463.06</v>
      </c>
      <c r="I158" s="156">
        <v>-119.46</v>
      </c>
      <c r="J158" s="156">
        <v>11381.14</v>
      </c>
    </row>
    <row r="159" spans="1:10">
      <c r="A159" s="146">
        <v>43861</v>
      </c>
      <c r="B159" s="154" t="s">
        <v>155</v>
      </c>
      <c r="C159" s="154" t="s">
        <v>198</v>
      </c>
      <c r="D159" s="156">
        <v>1338759.54</v>
      </c>
      <c r="E159" s="154" t="s">
        <v>183</v>
      </c>
      <c r="F159" s="156">
        <v>1342512.49</v>
      </c>
      <c r="G159" s="156">
        <v>9547.56</v>
      </c>
      <c r="H159" s="156">
        <v>455.97</v>
      </c>
      <c r="I159" s="156">
        <v>-233.67</v>
      </c>
      <c r="J159" s="156">
        <v>13522.81</v>
      </c>
    </row>
    <row r="160" spans="1:10">
      <c r="A160" s="146">
        <v>43890</v>
      </c>
      <c r="B160" s="154" t="s">
        <v>155</v>
      </c>
      <c r="C160" s="154" t="s">
        <v>198</v>
      </c>
      <c r="D160" s="156">
        <v>1087789.03</v>
      </c>
      <c r="E160" s="154" t="s">
        <v>183</v>
      </c>
      <c r="F160" s="156">
        <v>1105060.19</v>
      </c>
      <c r="G160" s="156">
        <v>5624.1</v>
      </c>
      <c r="H160" s="156">
        <v>217.91</v>
      </c>
      <c r="I160" s="156">
        <v>-12125.41</v>
      </c>
      <c r="J160" s="156">
        <v>10987.76</v>
      </c>
    </row>
    <row r="161" spans="1:10">
      <c r="A161" s="146">
        <v>43921</v>
      </c>
      <c r="B161" s="154" t="s">
        <v>155</v>
      </c>
      <c r="C161" s="154" t="s">
        <v>198</v>
      </c>
      <c r="D161" s="156">
        <v>1016347.22</v>
      </c>
      <c r="E161" s="154" t="s">
        <v>183</v>
      </c>
      <c r="F161" s="156">
        <v>1049242.71</v>
      </c>
      <c r="G161" s="156">
        <v>6294.8</v>
      </c>
      <c r="H161" s="156">
        <v>-28121.24</v>
      </c>
      <c r="I161" s="156">
        <v>-802.92</v>
      </c>
      <c r="J161" s="156">
        <v>10266.129999999999</v>
      </c>
    </row>
    <row r="162" spans="1:10">
      <c r="A162" s="146">
        <v>43951</v>
      </c>
      <c r="B162" s="154" t="s">
        <v>155</v>
      </c>
      <c r="C162" s="154" t="s">
        <v>198</v>
      </c>
      <c r="D162" s="156">
        <v>1178684.67</v>
      </c>
      <c r="E162" s="154" t="s">
        <v>183</v>
      </c>
      <c r="F162" s="156">
        <v>1157864.1399999999</v>
      </c>
      <c r="G162" s="156">
        <v>35603.14</v>
      </c>
      <c r="H162" s="156">
        <v>-2810.68</v>
      </c>
      <c r="I162" s="156">
        <v>-66.03</v>
      </c>
      <c r="J162" s="156">
        <v>11905.9</v>
      </c>
    </row>
    <row r="163" spans="1:10">
      <c r="A163" s="151">
        <v>43982</v>
      </c>
      <c r="B163" s="155" t="s">
        <v>155</v>
      </c>
      <c r="C163" s="155" t="s">
        <v>198</v>
      </c>
      <c r="D163" s="160">
        <v>1204754.26</v>
      </c>
      <c r="E163" s="161" t="s">
        <v>183</v>
      </c>
      <c r="F163" s="160">
        <v>1203695.43</v>
      </c>
      <c r="G163" s="160">
        <v>10863.51</v>
      </c>
      <c r="H163" s="160">
        <v>2364.56</v>
      </c>
      <c r="I163" s="160">
        <v>0</v>
      </c>
      <c r="J163" s="160">
        <v>12169.24</v>
      </c>
    </row>
    <row r="164" spans="1:10">
      <c r="A164" s="148">
        <v>44012</v>
      </c>
      <c r="B164" s="155" t="s">
        <v>155</v>
      </c>
      <c r="C164" s="155" t="s">
        <v>198</v>
      </c>
      <c r="D164" s="142">
        <v>1290056.3899999999</v>
      </c>
      <c r="E164" s="143" t="s">
        <v>183</v>
      </c>
      <c r="F164" s="142">
        <v>1295386.71</v>
      </c>
      <c r="G164" s="142">
        <v>8246.16</v>
      </c>
      <c r="H164" s="150">
        <v>-514.96</v>
      </c>
      <c r="I164" s="150">
        <v>-30.65</v>
      </c>
      <c r="J164" s="142">
        <v>13030.87</v>
      </c>
    </row>
    <row r="165" spans="1:10">
      <c r="A165" s="148">
        <v>44043</v>
      </c>
      <c r="B165" s="155" t="s">
        <v>155</v>
      </c>
      <c r="C165" s="155" t="s">
        <v>198</v>
      </c>
      <c r="D165" s="160">
        <v>1273372.5</v>
      </c>
      <c r="E165" s="161" t="s">
        <v>183</v>
      </c>
      <c r="F165" s="160">
        <v>1295391.68</v>
      </c>
      <c r="G165" s="160">
        <v>6449.71</v>
      </c>
      <c r="H165" s="160">
        <v>-15592.47</v>
      </c>
      <c r="I165" s="160">
        <v>-14.07</v>
      </c>
      <c r="J165" s="160">
        <v>12862.35</v>
      </c>
    </row>
    <row r="166" spans="1:10">
      <c r="A166" s="151">
        <v>44074</v>
      </c>
      <c r="B166" s="155" t="s">
        <v>155</v>
      </c>
      <c r="C166" s="155" t="s">
        <v>198</v>
      </c>
      <c r="D166" s="145">
        <v>1325722.3799999999</v>
      </c>
      <c r="E166" s="155" t="s">
        <v>183</v>
      </c>
      <c r="F166" s="145">
        <v>1334455.6100000001</v>
      </c>
      <c r="G166" s="145">
        <v>20295.82</v>
      </c>
      <c r="H166" s="145">
        <v>-15546.82</v>
      </c>
      <c r="I166" s="145">
        <v>-91.1</v>
      </c>
      <c r="J166" s="145">
        <v>13391.13</v>
      </c>
    </row>
    <row r="167" spans="1:10">
      <c r="A167" s="151">
        <v>44104</v>
      </c>
      <c r="B167" s="155" t="s">
        <v>155</v>
      </c>
      <c r="C167" s="155" t="s">
        <v>198</v>
      </c>
      <c r="D167" s="145">
        <v>2137338.35</v>
      </c>
      <c r="E167" s="155" t="s">
        <v>183</v>
      </c>
      <c r="F167" s="145">
        <v>1338768.8</v>
      </c>
      <c r="G167" s="145">
        <v>13045.52</v>
      </c>
      <c r="H167" s="145">
        <v>807245.66</v>
      </c>
      <c r="I167" s="145">
        <v>-132.35</v>
      </c>
      <c r="J167" s="145">
        <v>21589.279999999999</v>
      </c>
    </row>
    <row r="168" spans="1:10">
      <c r="A168" s="148">
        <v>44135</v>
      </c>
      <c r="B168" s="155" t="s">
        <v>155</v>
      </c>
      <c r="C168" s="155" t="s">
        <v>198</v>
      </c>
      <c r="D168" s="145">
        <v>1365230.63</v>
      </c>
      <c r="E168" s="155" t="s">
        <v>183</v>
      </c>
      <c r="F168" s="145">
        <v>1362487.97</v>
      </c>
      <c r="G168" s="145">
        <v>17228.66</v>
      </c>
      <c r="H168" s="145">
        <v>-549.58000000000004</v>
      </c>
      <c r="I168" s="145">
        <v>-146.21</v>
      </c>
      <c r="J168" s="145">
        <v>13790.21</v>
      </c>
    </row>
    <row r="169" spans="1:10">
      <c r="A169" s="146">
        <v>44165</v>
      </c>
      <c r="B169" s="155" t="s">
        <v>155</v>
      </c>
      <c r="C169" s="155" t="s">
        <v>198</v>
      </c>
      <c r="D169" s="145">
        <v>1323698.1100000001</v>
      </c>
      <c r="E169" s="155" t="s">
        <v>183</v>
      </c>
      <c r="F169" s="145">
        <v>1323963.97</v>
      </c>
      <c r="G169" s="145">
        <v>13333.54</v>
      </c>
      <c r="H169" s="145">
        <v>110.44</v>
      </c>
      <c r="I169" s="145">
        <v>-339.15</v>
      </c>
      <c r="J169" s="145">
        <v>13370.69</v>
      </c>
    </row>
    <row r="170" spans="1:10">
      <c r="A170" s="146">
        <v>44196</v>
      </c>
      <c r="B170" s="155" t="s">
        <v>155</v>
      </c>
      <c r="C170" s="155" t="s">
        <v>198</v>
      </c>
      <c r="D170" s="145">
        <v>1328737.81</v>
      </c>
      <c r="E170" s="155" t="s">
        <v>183</v>
      </c>
      <c r="F170" s="145">
        <v>1331664.07</v>
      </c>
      <c r="G170" s="145">
        <v>11071.3</v>
      </c>
      <c r="H170" s="145">
        <v>-575.97</v>
      </c>
      <c r="I170" s="145">
        <v>0</v>
      </c>
      <c r="J170" s="145">
        <v>13421.59</v>
      </c>
    </row>
    <row r="171" spans="1:10">
      <c r="A171" s="148">
        <v>44227</v>
      </c>
      <c r="B171" s="155" t="s">
        <v>155</v>
      </c>
      <c r="C171" s="155" t="s">
        <v>198</v>
      </c>
      <c r="D171" s="145">
        <v>1618561.96</v>
      </c>
      <c r="E171" s="155" t="s">
        <v>183</v>
      </c>
      <c r="F171" s="145">
        <v>1625296.19</v>
      </c>
      <c r="G171" s="145">
        <v>8476.3700000000008</v>
      </c>
      <c r="H171" s="145">
        <v>1405.26</v>
      </c>
      <c r="I171" s="145">
        <v>-266.74</v>
      </c>
      <c r="J171" s="145">
        <v>16349.12</v>
      </c>
    </row>
    <row r="172" spans="1:10">
      <c r="A172" s="148">
        <v>44255</v>
      </c>
      <c r="B172" s="155" t="s">
        <v>155</v>
      </c>
      <c r="C172" s="155" t="s">
        <v>198</v>
      </c>
      <c r="D172" s="145">
        <v>1421376.98</v>
      </c>
      <c r="E172" s="155" t="s">
        <v>183</v>
      </c>
      <c r="F172" s="145">
        <v>1418914.34</v>
      </c>
      <c r="G172" s="145">
        <v>15112.97</v>
      </c>
      <c r="H172" s="145">
        <v>1875.59</v>
      </c>
      <c r="I172" s="145">
        <v>-168.58</v>
      </c>
      <c r="J172" s="145">
        <v>14357.34</v>
      </c>
    </row>
    <row r="173" spans="1:10">
      <c r="A173" s="148">
        <v>44286</v>
      </c>
      <c r="B173" s="155" t="s">
        <v>155</v>
      </c>
      <c r="C173" s="155" t="s">
        <v>198</v>
      </c>
      <c r="D173" s="145">
        <v>1328840.93</v>
      </c>
      <c r="E173" s="155" t="s">
        <v>183</v>
      </c>
      <c r="F173" s="145">
        <v>1331831.0900000001</v>
      </c>
      <c r="G173" s="145">
        <v>11533.71</v>
      </c>
      <c r="H173" s="145">
        <v>-1076.32</v>
      </c>
      <c r="I173" s="145">
        <v>-24.91</v>
      </c>
      <c r="J173" s="145">
        <v>13422.64</v>
      </c>
    </row>
    <row r="174" spans="1:10">
      <c r="A174" s="148">
        <v>44316</v>
      </c>
      <c r="B174" s="155" t="s">
        <v>155</v>
      </c>
      <c r="C174" s="155" t="s">
        <v>198</v>
      </c>
      <c r="D174" s="145">
        <v>1610030.14</v>
      </c>
      <c r="E174" s="155" t="s">
        <v>183</v>
      </c>
      <c r="F174" s="145">
        <v>1609940.17</v>
      </c>
      <c r="G174" s="145">
        <v>15088.23</v>
      </c>
      <c r="H174" s="145">
        <v>1291.77</v>
      </c>
      <c r="I174" s="145">
        <v>-27.11</v>
      </c>
      <c r="J174" s="145">
        <v>16262.92</v>
      </c>
    </row>
    <row r="175" spans="1:10">
      <c r="A175" s="148">
        <v>44347</v>
      </c>
      <c r="B175" s="155" t="s">
        <v>155</v>
      </c>
      <c r="C175" s="155" t="s">
        <v>198</v>
      </c>
      <c r="D175" s="145">
        <v>1551709.24</v>
      </c>
      <c r="E175" s="155" t="s">
        <v>183</v>
      </c>
      <c r="F175" s="145">
        <v>1548701.81</v>
      </c>
      <c r="G175" s="145">
        <v>11600.48</v>
      </c>
      <c r="H175" s="145">
        <v>7090.9</v>
      </c>
      <c r="I175" s="145">
        <v>-10.119999999999999</v>
      </c>
      <c r="J175" s="145">
        <v>15673.83</v>
      </c>
    </row>
    <row r="176" spans="1:10">
      <c r="A176" s="148">
        <v>44377</v>
      </c>
      <c r="B176" s="155" t="s">
        <v>155</v>
      </c>
      <c r="C176" s="155" t="s">
        <v>198</v>
      </c>
      <c r="D176" s="145">
        <v>1573374.33</v>
      </c>
      <c r="E176" s="155" t="s">
        <v>183</v>
      </c>
      <c r="F176" s="145">
        <v>1571576.99</v>
      </c>
      <c r="G176" s="145">
        <v>15862.46</v>
      </c>
      <c r="H176" s="145">
        <v>1846.84</v>
      </c>
      <c r="I176" s="145">
        <v>-19.29</v>
      </c>
      <c r="J176" s="145">
        <v>15892.67</v>
      </c>
    </row>
    <row r="177" spans="1:10">
      <c r="A177" s="148">
        <v>44408</v>
      </c>
      <c r="B177" s="155" t="s">
        <v>155</v>
      </c>
      <c r="C177" s="155" t="s">
        <v>198</v>
      </c>
      <c r="D177" s="145">
        <v>1558566.46</v>
      </c>
      <c r="E177" s="155" t="s">
        <v>183</v>
      </c>
      <c r="F177" s="145">
        <v>1562415.12</v>
      </c>
      <c r="G177" s="145">
        <v>11010.09</v>
      </c>
      <c r="H177" s="145">
        <v>950.95</v>
      </c>
      <c r="I177" s="145">
        <v>-66.61</v>
      </c>
      <c r="J177" s="145">
        <v>15743.09</v>
      </c>
    </row>
    <row r="178" spans="1:10">
      <c r="A178" s="148">
        <v>44439</v>
      </c>
      <c r="B178" s="155" t="s">
        <v>155</v>
      </c>
      <c r="C178" s="155" t="s">
        <v>198</v>
      </c>
      <c r="D178" s="145">
        <v>1543442.6</v>
      </c>
      <c r="E178" s="155" t="s">
        <v>183</v>
      </c>
      <c r="F178" s="145">
        <v>1558638.12</v>
      </c>
      <c r="G178" s="145">
        <v>9747.2199999999993</v>
      </c>
      <c r="H178" s="145">
        <v>-9287.16</v>
      </c>
      <c r="I178" s="145">
        <v>-65.25</v>
      </c>
      <c r="J178" s="145">
        <v>15590.33</v>
      </c>
    </row>
    <row r="179" spans="1:10">
      <c r="A179" s="148">
        <v>44469</v>
      </c>
      <c r="B179" s="155" t="s">
        <v>155</v>
      </c>
      <c r="C179" s="155" t="s">
        <v>198</v>
      </c>
      <c r="D179" s="145">
        <v>1534938.38</v>
      </c>
      <c r="E179" s="155" t="s">
        <v>183</v>
      </c>
      <c r="F179" s="145">
        <v>1528983.23</v>
      </c>
      <c r="G179" s="145">
        <v>19858.349999999999</v>
      </c>
      <c r="H179" s="145">
        <v>1612.07</v>
      </c>
      <c r="I179" s="145">
        <v>-10.85</v>
      </c>
      <c r="J179" s="145">
        <v>15504.42</v>
      </c>
    </row>
    <row r="180" spans="1:10">
      <c r="A180" s="148">
        <v>44500</v>
      </c>
      <c r="B180" s="155" t="s">
        <v>155</v>
      </c>
      <c r="C180" s="155" t="s">
        <v>198</v>
      </c>
      <c r="D180" s="145">
        <v>1534189.31</v>
      </c>
      <c r="E180" s="155" t="s">
        <v>183</v>
      </c>
      <c r="F180" s="145">
        <v>1539163.18</v>
      </c>
      <c r="G180" s="145">
        <v>13237.46</v>
      </c>
      <c r="H180" s="145">
        <v>-2655.54</v>
      </c>
      <c r="I180" s="145">
        <v>-58.92</v>
      </c>
      <c r="J180" s="145">
        <v>15496.87</v>
      </c>
    </row>
    <row r="181" spans="1:10">
      <c r="A181" s="148">
        <v>44530</v>
      </c>
      <c r="B181" s="155" t="s">
        <v>155</v>
      </c>
      <c r="C181" s="155" t="s">
        <v>198</v>
      </c>
      <c r="D181" s="145">
        <v>1542007.01</v>
      </c>
      <c r="E181" s="155" t="s">
        <v>183</v>
      </c>
      <c r="F181" s="145">
        <v>1547240.18</v>
      </c>
      <c r="G181" s="145">
        <v>17505.89</v>
      </c>
      <c r="H181" s="145">
        <v>-6046.4</v>
      </c>
      <c r="I181" s="145">
        <v>-1116.8399999999999</v>
      </c>
      <c r="J181" s="145">
        <v>15575.82</v>
      </c>
    </row>
    <row r="182" spans="1:10">
      <c r="A182" s="148">
        <v>44561</v>
      </c>
      <c r="B182" s="155" t="s">
        <v>155</v>
      </c>
      <c r="C182" s="155" t="s">
        <v>198</v>
      </c>
      <c r="D182" s="145">
        <v>1725787.83</v>
      </c>
      <c r="E182" s="155" t="s">
        <v>183</v>
      </c>
      <c r="F182" s="145">
        <v>1727016.08</v>
      </c>
      <c r="G182" s="145">
        <v>16956.73</v>
      </c>
      <c r="H182" s="145">
        <v>-752.78</v>
      </c>
      <c r="I182" s="145">
        <v>0</v>
      </c>
      <c r="J182" s="145">
        <v>17432.2</v>
      </c>
    </row>
    <row r="183" spans="1:10">
      <c r="A183" s="146">
        <v>44592</v>
      </c>
      <c r="B183" s="155" t="s">
        <v>155</v>
      </c>
      <c r="C183" s="155" t="s">
        <v>198</v>
      </c>
      <c r="D183" s="145">
        <v>1781541.65</v>
      </c>
      <c r="E183" s="155" t="s">
        <v>183</v>
      </c>
      <c r="F183" s="145">
        <v>1787662.51</v>
      </c>
      <c r="G183" s="145">
        <v>11576.85</v>
      </c>
      <c r="H183" s="145">
        <v>936.04</v>
      </c>
      <c r="I183" s="145">
        <v>-638.38</v>
      </c>
      <c r="J183" s="145">
        <v>17995.37</v>
      </c>
    </row>
    <row r="184" spans="1:10">
      <c r="A184" s="146">
        <v>44620</v>
      </c>
      <c r="B184" s="155" t="s">
        <v>155</v>
      </c>
      <c r="C184" s="155" t="s">
        <v>198</v>
      </c>
      <c r="D184" s="145">
        <v>1487632.67</v>
      </c>
      <c r="E184" s="155" t="s">
        <v>183</v>
      </c>
      <c r="F184" s="145">
        <v>1484204.11</v>
      </c>
      <c r="G184" s="145">
        <v>17889.05</v>
      </c>
      <c r="H184" s="145">
        <v>637.96</v>
      </c>
      <c r="I184" s="145">
        <v>-71.849999999999994</v>
      </c>
      <c r="J184" s="145">
        <v>15026.6</v>
      </c>
    </row>
    <row r="185" spans="1:10">
      <c r="A185" s="146"/>
      <c r="B185" s="155"/>
      <c r="C185" s="155"/>
      <c r="D185" s="145"/>
      <c r="E185" s="155"/>
      <c r="F185" s="145"/>
      <c r="G185" s="145"/>
      <c r="H185" s="145"/>
      <c r="I185" s="145"/>
      <c r="J185" s="145"/>
    </row>
    <row r="186" spans="1:10">
      <c r="A186" s="146"/>
      <c r="B186" s="155"/>
      <c r="C186" s="155"/>
      <c r="D186" s="145"/>
      <c r="E186" s="155"/>
      <c r="F186" s="145"/>
      <c r="G186" s="145"/>
      <c r="H186" s="145"/>
      <c r="I186" s="145"/>
      <c r="J186" s="145"/>
    </row>
    <row r="187" spans="1:10">
      <c r="A187" s="146"/>
      <c r="B187" s="155"/>
      <c r="C187" s="155"/>
      <c r="D187" s="145"/>
      <c r="E187" s="155"/>
      <c r="F187" s="145"/>
      <c r="G187" s="145"/>
      <c r="H187" s="145"/>
      <c r="I187" s="145"/>
      <c r="J187" s="145"/>
    </row>
    <row r="188" spans="1:10">
      <c r="A188" s="146"/>
      <c r="B188" s="155"/>
      <c r="C188" s="155"/>
      <c r="D188" s="145"/>
      <c r="E188" s="155"/>
      <c r="F188" s="145"/>
      <c r="G188" s="145"/>
      <c r="H188" s="145"/>
      <c r="I188" s="145"/>
      <c r="J188" s="145"/>
    </row>
    <row r="189" spans="1:10">
      <c r="A189" s="146"/>
      <c r="B189" s="155"/>
      <c r="C189" s="155"/>
      <c r="D189" s="145"/>
      <c r="E189" s="155"/>
      <c r="F189" s="145"/>
      <c r="G189" s="145"/>
      <c r="H189" s="145"/>
      <c r="I189" s="145"/>
      <c r="J189" s="145"/>
    </row>
    <row r="190" spans="1:10">
      <c r="A190" s="146"/>
      <c r="B190" s="155"/>
      <c r="C190" s="155"/>
      <c r="D190" s="145"/>
      <c r="E190" s="155"/>
      <c r="F190" s="145"/>
      <c r="G190" s="145"/>
      <c r="H190" s="145"/>
      <c r="I190" s="145"/>
      <c r="J190" s="145"/>
    </row>
    <row r="191" spans="1:10">
      <c r="A191" s="146"/>
      <c r="B191" s="155"/>
      <c r="C191" s="155"/>
      <c r="D191" s="145"/>
      <c r="E191" s="155"/>
      <c r="F191" s="145"/>
      <c r="G191" s="145"/>
      <c r="H191" s="145"/>
      <c r="I191" s="145"/>
      <c r="J191" s="145"/>
    </row>
    <row r="192" spans="1:10">
      <c r="A192" s="146"/>
      <c r="B192" s="155"/>
      <c r="C192" s="155"/>
      <c r="D192" s="145"/>
      <c r="E192" s="155"/>
      <c r="F192" s="145"/>
      <c r="G192" s="145"/>
      <c r="H192" s="145"/>
      <c r="I192" s="145"/>
      <c r="J192" s="145"/>
    </row>
    <row r="193" spans="1:10">
      <c r="A193" s="146"/>
      <c r="B193" s="155"/>
      <c r="C193" s="155"/>
      <c r="D193" s="145"/>
      <c r="E193" s="155"/>
      <c r="F193" s="145"/>
      <c r="G193" s="145"/>
      <c r="H193" s="145"/>
      <c r="I193" s="145"/>
      <c r="J193" s="145"/>
    </row>
    <row r="194" spans="1:10">
      <c r="A194" s="146"/>
      <c r="B194" s="155"/>
      <c r="C194" s="155"/>
      <c r="D194" s="145"/>
      <c r="E194" s="155"/>
      <c r="F194" s="145"/>
      <c r="G194" s="145"/>
      <c r="H194" s="145"/>
      <c r="I194" s="145"/>
      <c r="J194" s="145"/>
    </row>
    <row r="195" spans="1:10">
      <c r="A195" s="146"/>
      <c r="B195" s="155"/>
      <c r="C195" s="155"/>
      <c r="D195" s="145"/>
      <c r="E195" s="155"/>
      <c r="F195" s="145"/>
      <c r="G195" s="145"/>
      <c r="H195" s="145"/>
      <c r="I195" s="145"/>
      <c r="J195" s="145"/>
    </row>
    <row r="196" spans="1:10">
      <c r="A196" s="146"/>
      <c r="B196" s="155"/>
      <c r="C196" s="155"/>
      <c r="D196" s="145"/>
      <c r="E196" s="155"/>
      <c r="F196" s="145"/>
      <c r="G196" s="145"/>
      <c r="H196" s="145"/>
      <c r="I196" s="145"/>
      <c r="J196" s="145"/>
    </row>
    <row r="197" spans="1:10">
      <c r="A197" s="146"/>
      <c r="B197" s="155"/>
      <c r="C197" s="155"/>
      <c r="D197" s="145"/>
      <c r="E197" s="155"/>
      <c r="F197" s="145"/>
      <c r="G197" s="145"/>
      <c r="H197" s="145"/>
      <c r="I197" s="145"/>
      <c r="J197" s="145"/>
    </row>
    <row r="198" spans="1:10">
      <c r="A198" s="146"/>
      <c r="B198" s="155"/>
      <c r="C198" s="155"/>
      <c r="D198" s="145"/>
      <c r="E198" s="155"/>
      <c r="F198" s="145"/>
      <c r="G198" s="145"/>
      <c r="H198" s="145"/>
      <c r="I198" s="145"/>
      <c r="J198" s="145"/>
    </row>
    <row r="199" spans="1:10">
      <c r="A199" s="146"/>
      <c r="B199" s="155"/>
      <c r="C199" s="155"/>
      <c r="D199" s="145"/>
      <c r="E199" s="155"/>
      <c r="F199" s="145"/>
      <c r="G199" s="145"/>
      <c r="H199" s="145"/>
      <c r="I199" s="145"/>
      <c r="J199" s="145"/>
    </row>
    <row r="200" spans="1:10">
      <c r="A200" s="146"/>
      <c r="B200" s="155"/>
      <c r="C200" s="155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DA36-29CD-45FA-A18F-21AE390F1563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156</v>
      </c>
      <c r="C2" s="154" t="s">
        <v>199</v>
      </c>
      <c r="D2" s="156">
        <v>1107403.32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156</v>
      </c>
      <c r="C3" s="154" t="s">
        <v>199</v>
      </c>
      <c r="D3" s="156">
        <v>1274975.3700000001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156</v>
      </c>
      <c r="C4" s="154" t="s">
        <v>199</v>
      </c>
      <c r="D4" s="156">
        <v>1233604.8999999999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156</v>
      </c>
      <c r="C5" s="154" t="s">
        <v>199</v>
      </c>
      <c r="D5" s="156">
        <v>1178556.73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156</v>
      </c>
      <c r="C6" s="154" t="s">
        <v>199</v>
      </c>
      <c r="D6" s="156">
        <v>1255662.03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156</v>
      </c>
      <c r="C7" s="154" t="s">
        <v>199</v>
      </c>
      <c r="D7" s="156">
        <v>1462288.93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156</v>
      </c>
      <c r="C8" s="154" t="s">
        <v>199</v>
      </c>
      <c r="D8" s="156">
        <v>1349774.2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156</v>
      </c>
      <c r="C9" s="154" t="s">
        <v>199</v>
      </c>
      <c r="D9" s="156">
        <v>1148684.02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156</v>
      </c>
      <c r="C10" s="154" t="s">
        <v>199</v>
      </c>
      <c r="D10" s="156">
        <v>1418231.42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156</v>
      </c>
      <c r="C11" s="154" t="s">
        <v>199</v>
      </c>
      <c r="D11" s="156">
        <v>1257609.43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156</v>
      </c>
      <c r="C12" s="154" t="s">
        <v>199</v>
      </c>
      <c r="D12" s="156">
        <v>1275779.1100000001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156</v>
      </c>
      <c r="C13" s="154" t="s">
        <v>199</v>
      </c>
      <c r="D13" s="156">
        <v>1233646.76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156</v>
      </c>
      <c r="C14" s="154" t="s">
        <v>199</v>
      </c>
      <c r="D14" s="156">
        <v>1066205.3500000001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156</v>
      </c>
      <c r="C15" s="154" t="s">
        <v>199</v>
      </c>
      <c r="D15" s="156">
        <v>1373581.65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156</v>
      </c>
      <c r="C16" s="154" t="s">
        <v>199</v>
      </c>
      <c r="D16" s="156">
        <v>950693.05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156</v>
      </c>
      <c r="C17" s="154" t="s">
        <v>199</v>
      </c>
      <c r="D17" s="156">
        <v>1174078.83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156</v>
      </c>
      <c r="C18" s="154" t="s">
        <v>199</v>
      </c>
      <c r="D18" s="156">
        <v>1323409.3999999999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156</v>
      </c>
      <c r="C19" s="154" t="s">
        <v>199</v>
      </c>
      <c r="D19" s="156">
        <v>1127984.6599999999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156</v>
      </c>
      <c r="C20" s="154" t="s">
        <v>199</v>
      </c>
      <c r="D20" s="156">
        <v>1327675.25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156</v>
      </c>
      <c r="C21" s="154" t="s">
        <v>199</v>
      </c>
      <c r="D21" s="156">
        <v>1270641.4099999999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156</v>
      </c>
      <c r="C22" s="154" t="s">
        <v>199</v>
      </c>
      <c r="D22" s="156">
        <v>1080019.6499999999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156</v>
      </c>
      <c r="C23" s="154" t="s">
        <v>199</v>
      </c>
      <c r="D23" s="156">
        <v>1122635.69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156</v>
      </c>
      <c r="C24" s="154" t="s">
        <v>199</v>
      </c>
      <c r="D24" s="156">
        <v>1244185.7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156</v>
      </c>
      <c r="C25" s="154" t="s">
        <v>199</v>
      </c>
      <c r="D25" s="156">
        <v>1070714.96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156</v>
      </c>
      <c r="C26" s="154" t="s">
        <v>199</v>
      </c>
      <c r="D26" s="156">
        <v>1011089.83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156</v>
      </c>
      <c r="C27" s="154" t="s">
        <v>199</v>
      </c>
      <c r="D27" s="156">
        <v>1373778.24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156</v>
      </c>
      <c r="C28" s="154" t="s">
        <v>199</v>
      </c>
      <c r="D28" s="156">
        <v>1049954.78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156</v>
      </c>
      <c r="C29" s="154" t="s">
        <v>199</v>
      </c>
      <c r="D29" s="156">
        <v>890946.4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156</v>
      </c>
      <c r="C30" s="154" t="s">
        <v>199</v>
      </c>
      <c r="D30" s="156">
        <v>846892.99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156</v>
      </c>
      <c r="C31" s="154" t="s">
        <v>199</v>
      </c>
      <c r="D31" s="156">
        <v>666860.43999999994</v>
      </c>
      <c r="E31" s="154" t="s">
        <v>183</v>
      </c>
      <c r="F31" s="156">
        <v>672866.7</v>
      </c>
      <c r="G31" s="156">
        <v>702.67</v>
      </c>
      <c r="H31" s="156">
        <v>27.03</v>
      </c>
      <c r="I31" s="156">
        <v>0</v>
      </c>
      <c r="J31" s="156">
        <v>-6735.96</v>
      </c>
    </row>
    <row r="32" spans="1:10">
      <c r="A32" s="146">
        <v>39994</v>
      </c>
      <c r="B32" s="154" t="s">
        <v>156</v>
      </c>
      <c r="C32" s="154" t="s">
        <v>199</v>
      </c>
      <c r="D32" s="156">
        <v>1091758.8799999999</v>
      </c>
      <c r="E32" s="154" t="s">
        <v>183</v>
      </c>
      <c r="F32" s="156">
        <v>1088610.6100000001</v>
      </c>
      <c r="G32" s="156">
        <v>13917.19</v>
      </c>
      <c r="H32" s="156">
        <v>258.95</v>
      </c>
      <c r="I32" s="156">
        <v>0</v>
      </c>
      <c r="J32" s="156">
        <v>-11027.87</v>
      </c>
    </row>
    <row r="33" spans="1:10">
      <c r="A33" s="146">
        <v>40025</v>
      </c>
      <c r="B33" s="154" t="s">
        <v>156</v>
      </c>
      <c r="C33" s="154" t="s">
        <v>199</v>
      </c>
      <c r="D33" s="156">
        <v>1161495.78</v>
      </c>
      <c r="E33" s="154" t="s">
        <v>183</v>
      </c>
      <c r="F33" s="156">
        <v>1176297.9099999999</v>
      </c>
      <c r="G33" s="156">
        <v>-3503.45</v>
      </c>
      <c r="H33" s="156">
        <v>433.6</v>
      </c>
      <c r="I33" s="156">
        <v>0</v>
      </c>
      <c r="J33" s="156">
        <v>-11732.28</v>
      </c>
    </row>
    <row r="34" spans="1:10">
      <c r="A34" s="146">
        <v>40056</v>
      </c>
      <c r="B34" s="154" t="s">
        <v>156</v>
      </c>
      <c r="C34" s="154" t="s">
        <v>199</v>
      </c>
      <c r="D34" s="156">
        <v>1104792.8999999999</v>
      </c>
      <c r="E34" s="154" t="s">
        <v>183</v>
      </c>
      <c r="F34" s="156">
        <v>1103937.3400000001</v>
      </c>
      <c r="G34" s="156">
        <v>5563.54</v>
      </c>
      <c r="H34" s="156">
        <v>6451.54</v>
      </c>
      <c r="I34" s="156">
        <v>0</v>
      </c>
      <c r="J34" s="156">
        <v>-11159.52</v>
      </c>
    </row>
    <row r="35" spans="1:10">
      <c r="A35" s="146">
        <v>40086</v>
      </c>
      <c r="B35" s="154" t="s">
        <v>156</v>
      </c>
      <c r="C35" s="154" t="s">
        <v>199</v>
      </c>
      <c r="D35" s="156">
        <v>1210727.1399999999</v>
      </c>
      <c r="E35" s="154" t="s">
        <v>183</v>
      </c>
      <c r="F35" s="156">
        <v>1217412.6299999999</v>
      </c>
      <c r="G35" s="156">
        <v>4229.71</v>
      </c>
      <c r="H35" s="156">
        <v>1314.37</v>
      </c>
      <c r="I35" s="156">
        <v>0</v>
      </c>
      <c r="J35" s="156">
        <v>-12229.57</v>
      </c>
    </row>
    <row r="36" spans="1:10">
      <c r="A36" s="146">
        <v>40117</v>
      </c>
      <c r="B36" s="154" t="s">
        <v>156</v>
      </c>
      <c r="C36" s="154" t="s">
        <v>199</v>
      </c>
      <c r="D36" s="156">
        <v>1017848.71</v>
      </c>
      <c r="E36" s="154" t="s">
        <v>183</v>
      </c>
      <c r="F36" s="156">
        <v>1022710.56</v>
      </c>
      <c r="G36" s="156">
        <v>3984.42</v>
      </c>
      <c r="H36" s="156">
        <v>1435.02</v>
      </c>
      <c r="I36" s="156">
        <v>0</v>
      </c>
      <c r="J36" s="156">
        <v>-10281.290000000001</v>
      </c>
    </row>
    <row r="37" spans="1:10">
      <c r="A37" s="146">
        <v>40147</v>
      </c>
      <c r="B37" s="154" t="s">
        <v>156</v>
      </c>
      <c r="C37" s="154" t="s">
        <v>199</v>
      </c>
      <c r="D37" s="156">
        <v>1068037.45</v>
      </c>
      <c r="E37" s="154" t="s">
        <v>183</v>
      </c>
      <c r="F37" s="156">
        <v>1076221.79</v>
      </c>
      <c r="G37" s="156">
        <v>2962.18</v>
      </c>
      <c r="H37" s="156">
        <v>-358.25</v>
      </c>
      <c r="I37" s="156">
        <v>0</v>
      </c>
      <c r="J37" s="156">
        <v>-10788.27</v>
      </c>
    </row>
    <row r="38" spans="1:10">
      <c r="A38" s="146">
        <v>40178</v>
      </c>
      <c r="B38" s="154" t="s">
        <v>156</v>
      </c>
      <c r="C38" s="154" t="s">
        <v>199</v>
      </c>
      <c r="D38" s="156">
        <v>1112935.6299999999</v>
      </c>
      <c r="E38" s="154" t="s">
        <v>183</v>
      </c>
      <c r="F38" s="156">
        <v>1120747.3</v>
      </c>
      <c r="G38" s="156">
        <v>2527.69</v>
      </c>
      <c r="H38" s="156">
        <v>902.41</v>
      </c>
      <c r="I38" s="156">
        <v>0</v>
      </c>
      <c r="J38" s="156">
        <v>-11241.77</v>
      </c>
    </row>
    <row r="39" spans="1:10">
      <c r="A39" s="146">
        <v>40209</v>
      </c>
      <c r="B39" s="154" t="s">
        <v>156</v>
      </c>
      <c r="C39" s="154" t="s">
        <v>199</v>
      </c>
      <c r="D39" s="156">
        <v>1215297.99</v>
      </c>
      <c r="E39" s="154" t="s">
        <v>183</v>
      </c>
      <c r="F39" s="156">
        <v>1215033.68</v>
      </c>
      <c r="G39" s="156">
        <v>12167.94</v>
      </c>
      <c r="H39" s="156">
        <v>372.1</v>
      </c>
      <c r="I39" s="156">
        <v>0</v>
      </c>
      <c r="J39" s="156">
        <v>-12275.73</v>
      </c>
    </row>
    <row r="40" spans="1:10">
      <c r="A40" s="146">
        <v>40237</v>
      </c>
      <c r="B40" s="154" t="s">
        <v>156</v>
      </c>
      <c r="C40" s="154" t="s">
        <v>199</v>
      </c>
      <c r="D40" s="156">
        <v>1189798.3400000001</v>
      </c>
      <c r="E40" s="154" t="s">
        <v>183</v>
      </c>
      <c r="F40" s="156">
        <v>1177373.67</v>
      </c>
      <c r="G40" s="156">
        <v>24297.55</v>
      </c>
      <c r="H40" s="156">
        <v>145.29</v>
      </c>
      <c r="I40" s="156">
        <v>0</v>
      </c>
      <c r="J40" s="156">
        <v>-12018.17</v>
      </c>
    </row>
    <row r="41" spans="1:10">
      <c r="A41" s="146">
        <v>40268</v>
      </c>
      <c r="B41" s="154" t="s">
        <v>156</v>
      </c>
      <c r="C41" s="154" t="s">
        <v>199</v>
      </c>
      <c r="D41" s="156">
        <v>1090124.6399999999</v>
      </c>
      <c r="E41" s="154" t="s">
        <v>183</v>
      </c>
      <c r="F41" s="156">
        <v>1095768.18</v>
      </c>
      <c r="G41" s="156">
        <v>4966.47</v>
      </c>
      <c r="H41" s="156">
        <v>401.35</v>
      </c>
      <c r="I41" s="156">
        <v>0</v>
      </c>
      <c r="J41" s="156">
        <v>-11011.36</v>
      </c>
    </row>
    <row r="42" spans="1:10">
      <c r="A42" s="146">
        <v>40298</v>
      </c>
      <c r="B42" s="154" t="s">
        <v>156</v>
      </c>
      <c r="C42" s="154" t="s">
        <v>199</v>
      </c>
      <c r="D42" s="156">
        <v>1207652.1599999999</v>
      </c>
      <c r="E42" s="154" t="s">
        <v>183</v>
      </c>
      <c r="F42" s="156">
        <v>1185759.3400000001</v>
      </c>
      <c r="G42" s="156">
        <v>33265.730000000003</v>
      </c>
      <c r="H42" s="156">
        <v>825.6</v>
      </c>
      <c r="I42" s="156">
        <v>0</v>
      </c>
      <c r="J42" s="156">
        <v>-12198.51</v>
      </c>
    </row>
    <row r="43" spans="1:10">
      <c r="A43" s="146">
        <v>40329</v>
      </c>
      <c r="B43" s="154" t="s">
        <v>156</v>
      </c>
      <c r="C43" s="154" t="s">
        <v>199</v>
      </c>
      <c r="D43" s="156">
        <v>1137696.94</v>
      </c>
      <c r="E43" s="154" t="s">
        <v>183</v>
      </c>
      <c r="F43" s="156">
        <v>1144441.48</v>
      </c>
      <c r="G43" s="156">
        <v>4679.33</v>
      </c>
      <c r="H43" s="156">
        <v>68.02</v>
      </c>
      <c r="I43" s="156">
        <v>0</v>
      </c>
      <c r="J43" s="156">
        <v>-11491.89</v>
      </c>
    </row>
    <row r="44" spans="1:10">
      <c r="A44" s="146">
        <v>40359</v>
      </c>
      <c r="B44" s="154" t="s">
        <v>156</v>
      </c>
      <c r="C44" s="154" t="s">
        <v>199</v>
      </c>
      <c r="D44" s="156">
        <v>1214874.57</v>
      </c>
      <c r="E44" s="154" t="s">
        <v>183</v>
      </c>
      <c r="F44" s="156">
        <v>1222109.76</v>
      </c>
      <c r="G44" s="156">
        <v>4656.41</v>
      </c>
      <c r="H44" s="156">
        <v>379.87</v>
      </c>
      <c r="I44" s="156">
        <v>0</v>
      </c>
      <c r="J44" s="156">
        <v>-12271.47</v>
      </c>
    </row>
    <row r="45" spans="1:10">
      <c r="A45" s="146">
        <v>40390</v>
      </c>
      <c r="B45" s="154" t="s">
        <v>156</v>
      </c>
      <c r="C45" s="154" t="s">
        <v>199</v>
      </c>
      <c r="D45" s="156">
        <v>1078262.8500000001</v>
      </c>
      <c r="E45" s="154" t="s">
        <v>183</v>
      </c>
      <c r="F45" s="156">
        <v>1088514.8500000001</v>
      </c>
      <c r="G45" s="156">
        <v>2595.79</v>
      </c>
      <c r="H45" s="156">
        <v>-1956.25</v>
      </c>
      <c r="I45" s="156">
        <v>0</v>
      </c>
      <c r="J45" s="156">
        <v>-10891.54</v>
      </c>
    </row>
    <row r="46" spans="1:10">
      <c r="A46" s="146">
        <v>40421</v>
      </c>
      <c r="B46" s="154" t="s">
        <v>156</v>
      </c>
      <c r="C46" s="154" t="s">
        <v>199</v>
      </c>
      <c r="D46" s="156">
        <v>1135119.75</v>
      </c>
      <c r="E46" s="154" t="s">
        <v>183</v>
      </c>
      <c r="F46" s="156">
        <v>1141160.8500000001</v>
      </c>
      <c r="G46" s="156">
        <v>5520.58</v>
      </c>
      <c r="H46" s="156">
        <v>-95.82</v>
      </c>
      <c r="I46" s="156">
        <v>0</v>
      </c>
      <c r="J46" s="156">
        <v>-11465.86</v>
      </c>
    </row>
    <row r="47" spans="1:10">
      <c r="A47" s="146">
        <v>40451</v>
      </c>
      <c r="B47" s="154" t="s">
        <v>156</v>
      </c>
      <c r="C47" s="154" t="s">
        <v>199</v>
      </c>
      <c r="D47" s="156">
        <v>1158934.02</v>
      </c>
      <c r="E47" s="154" t="s">
        <v>183</v>
      </c>
      <c r="F47" s="156">
        <v>1159666.3799999999</v>
      </c>
      <c r="G47" s="156">
        <v>10889.04</v>
      </c>
      <c r="H47" s="156">
        <v>85</v>
      </c>
      <c r="I47" s="156">
        <v>0</v>
      </c>
      <c r="J47" s="156">
        <v>-11706.4</v>
      </c>
    </row>
    <row r="48" spans="1:10">
      <c r="A48" s="146">
        <v>40482</v>
      </c>
      <c r="B48" s="154" t="s">
        <v>156</v>
      </c>
      <c r="C48" s="154" t="s">
        <v>199</v>
      </c>
      <c r="D48" s="156">
        <v>1098349.3400000001</v>
      </c>
      <c r="E48" s="154" t="s">
        <v>183</v>
      </c>
      <c r="F48" s="156">
        <v>1102298.26</v>
      </c>
      <c r="G48" s="156">
        <v>3121.3</v>
      </c>
      <c r="H48" s="156">
        <v>4024.21</v>
      </c>
      <c r="I48" s="156">
        <v>0</v>
      </c>
      <c r="J48" s="156">
        <v>-11094.43</v>
      </c>
    </row>
    <row r="49" spans="1:10">
      <c r="A49" s="146">
        <v>40512</v>
      </c>
      <c r="B49" s="154" t="s">
        <v>156</v>
      </c>
      <c r="C49" s="154" t="s">
        <v>199</v>
      </c>
      <c r="D49" s="156">
        <v>1052444.71</v>
      </c>
      <c r="E49" s="154" t="s">
        <v>183</v>
      </c>
      <c r="F49" s="156">
        <v>1059389.6599999999</v>
      </c>
      <c r="G49" s="156">
        <v>2821.67</v>
      </c>
      <c r="H49" s="156">
        <v>864.13</v>
      </c>
      <c r="I49" s="156">
        <v>0</v>
      </c>
      <c r="J49" s="156">
        <v>-10630.75</v>
      </c>
    </row>
    <row r="50" spans="1:10">
      <c r="A50" s="146">
        <v>40543</v>
      </c>
      <c r="B50" s="154" t="s">
        <v>156</v>
      </c>
      <c r="C50" s="154" t="s">
        <v>199</v>
      </c>
      <c r="D50" s="156">
        <v>1030788.76</v>
      </c>
      <c r="E50" s="154" t="s">
        <v>183</v>
      </c>
      <c r="F50" s="156">
        <v>1031578.51</v>
      </c>
      <c r="G50" s="156">
        <v>11511.38</v>
      </c>
      <c r="H50" s="156">
        <v>-1889.12</v>
      </c>
      <c r="I50" s="156">
        <v>0</v>
      </c>
      <c r="J50" s="156">
        <v>-10412.01</v>
      </c>
    </row>
    <row r="51" spans="1:10">
      <c r="A51" s="146">
        <v>40574</v>
      </c>
      <c r="B51" s="154" t="s">
        <v>156</v>
      </c>
      <c r="C51" s="154" t="s">
        <v>199</v>
      </c>
      <c r="D51" s="156">
        <v>1370323.12</v>
      </c>
      <c r="E51" s="154" t="s">
        <v>183</v>
      </c>
      <c r="F51" s="156">
        <v>1388359.27</v>
      </c>
      <c r="G51" s="156">
        <v>3191.8</v>
      </c>
      <c r="H51" s="156">
        <v>-897.42</v>
      </c>
      <c r="I51" s="156">
        <v>-6488.88</v>
      </c>
      <c r="J51" s="156">
        <v>-13841.65</v>
      </c>
    </row>
    <row r="52" spans="1:10">
      <c r="A52" s="146">
        <v>40602</v>
      </c>
      <c r="B52" s="154" t="s">
        <v>156</v>
      </c>
      <c r="C52" s="154" t="s">
        <v>199</v>
      </c>
      <c r="D52" s="156">
        <v>1028569.05</v>
      </c>
      <c r="E52" s="154" t="s">
        <v>183</v>
      </c>
      <c r="F52" s="156">
        <v>1034574.09</v>
      </c>
      <c r="G52" s="156">
        <v>6417.99</v>
      </c>
      <c r="H52" s="156">
        <v>-428.39</v>
      </c>
      <c r="I52" s="156">
        <v>-1605.05</v>
      </c>
      <c r="J52" s="156">
        <v>-10389.59</v>
      </c>
    </row>
    <row r="53" spans="1:10">
      <c r="A53" s="146">
        <v>40633</v>
      </c>
      <c r="B53" s="154" t="s">
        <v>156</v>
      </c>
      <c r="C53" s="154" t="s">
        <v>199</v>
      </c>
      <c r="D53" s="156">
        <v>1121150.5</v>
      </c>
      <c r="E53" s="154" t="s">
        <v>183</v>
      </c>
      <c r="F53" s="156">
        <v>1122726.3500000001</v>
      </c>
      <c r="G53" s="156">
        <v>9800.4599999999991</v>
      </c>
      <c r="H53" s="156">
        <v>-51.56</v>
      </c>
      <c r="I53" s="156">
        <v>0</v>
      </c>
      <c r="J53" s="156">
        <v>-11324.75</v>
      </c>
    </row>
    <row r="54" spans="1:10">
      <c r="A54" s="146">
        <v>40663</v>
      </c>
      <c r="B54" s="154" t="s">
        <v>156</v>
      </c>
      <c r="C54" s="154" t="s">
        <v>199</v>
      </c>
      <c r="D54" s="156">
        <v>1178602.99</v>
      </c>
      <c r="E54" s="154" t="s">
        <v>183</v>
      </c>
      <c r="F54" s="156">
        <v>1189604.28</v>
      </c>
      <c r="G54" s="156">
        <v>4536.2</v>
      </c>
      <c r="H54" s="156">
        <v>-59.34</v>
      </c>
      <c r="I54" s="156">
        <v>-3573.07</v>
      </c>
      <c r="J54" s="156">
        <v>-11905.08</v>
      </c>
    </row>
    <row r="55" spans="1:10">
      <c r="A55" s="146">
        <v>40694</v>
      </c>
      <c r="B55" s="154" t="s">
        <v>156</v>
      </c>
      <c r="C55" s="154" t="s">
        <v>199</v>
      </c>
      <c r="D55" s="156">
        <v>1141472.33</v>
      </c>
      <c r="E55" s="154" t="s">
        <v>183</v>
      </c>
      <c r="F55" s="156">
        <v>1150222.3999999999</v>
      </c>
      <c r="G55" s="156">
        <v>6596.22</v>
      </c>
      <c r="H55" s="156">
        <v>-836.95</v>
      </c>
      <c r="I55" s="156">
        <v>-2979.33</v>
      </c>
      <c r="J55" s="156">
        <v>-11530.01</v>
      </c>
    </row>
    <row r="56" spans="1:10">
      <c r="A56" s="146">
        <v>40724</v>
      </c>
      <c r="B56" s="154" t="s">
        <v>156</v>
      </c>
      <c r="C56" s="154" t="s">
        <v>199</v>
      </c>
      <c r="D56" s="156">
        <v>1131759.1100000001</v>
      </c>
      <c r="E56" s="154" t="s">
        <v>183</v>
      </c>
      <c r="F56" s="156">
        <v>1155466.76</v>
      </c>
      <c r="G56" s="156">
        <v>-7509.78</v>
      </c>
      <c r="H56" s="156">
        <v>-3599.85</v>
      </c>
      <c r="I56" s="156">
        <v>-1166.1099999999999</v>
      </c>
      <c r="J56" s="156">
        <v>-11431.91</v>
      </c>
    </row>
    <row r="57" spans="1:10">
      <c r="A57" s="146">
        <v>40755</v>
      </c>
      <c r="B57" s="154" t="s">
        <v>156</v>
      </c>
      <c r="C57" s="154" t="s">
        <v>199</v>
      </c>
      <c r="D57" s="156">
        <v>1163284.6299999999</v>
      </c>
      <c r="E57" s="154" t="s">
        <v>183</v>
      </c>
      <c r="F57" s="156">
        <v>1163154.29</v>
      </c>
      <c r="G57" s="156">
        <v>7263.76</v>
      </c>
      <c r="H57" s="156">
        <v>5210.0600000000004</v>
      </c>
      <c r="I57" s="156">
        <v>-593.13</v>
      </c>
      <c r="J57" s="156">
        <v>-11750.35</v>
      </c>
    </row>
    <row r="58" spans="1:10">
      <c r="A58" s="146">
        <v>40786</v>
      </c>
      <c r="B58" s="154" t="s">
        <v>156</v>
      </c>
      <c r="C58" s="154" t="s">
        <v>199</v>
      </c>
      <c r="D58" s="156">
        <v>1240702.67</v>
      </c>
      <c r="E58" s="154" t="s">
        <v>183</v>
      </c>
      <c r="F58" s="156">
        <v>1246309.18</v>
      </c>
      <c r="G58" s="156">
        <v>6246.11</v>
      </c>
      <c r="H58" s="156">
        <v>2540.3200000000002</v>
      </c>
      <c r="I58" s="156">
        <v>-1860.59</v>
      </c>
      <c r="J58" s="156">
        <v>-12532.35</v>
      </c>
    </row>
    <row r="59" spans="1:10">
      <c r="A59" s="146">
        <v>40816</v>
      </c>
      <c r="B59" s="154" t="s">
        <v>156</v>
      </c>
      <c r="C59" s="154" t="s">
        <v>199</v>
      </c>
      <c r="D59" s="156">
        <v>1197526.56</v>
      </c>
      <c r="E59" s="154" t="s">
        <v>183</v>
      </c>
      <c r="F59" s="156">
        <v>1203156.3400000001</v>
      </c>
      <c r="G59" s="156">
        <v>6531.27</v>
      </c>
      <c r="H59" s="156">
        <v>-64.819999999999993</v>
      </c>
      <c r="I59" s="156">
        <v>0</v>
      </c>
      <c r="J59" s="156">
        <v>-12096.23</v>
      </c>
    </row>
    <row r="60" spans="1:10">
      <c r="A60" s="146">
        <v>40847</v>
      </c>
      <c r="B60" s="154" t="s">
        <v>156</v>
      </c>
      <c r="C60" s="154" t="s">
        <v>199</v>
      </c>
      <c r="D60" s="156">
        <v>1154869.3700000001</v>
      </c>
      <c r="E60" s="154" t="s">
        <v>183</v>
      </c>
      <c r="F60" s="156">
        <v>1166200.48</v>
      </c>
      <c r="G60" s="156">
        <v>2586.64</v>
      </c>
      <c r="H60" s="156">
        <v>191.79</v>
      </c>
      <c r="I60" s="156">
        <v>-2444.1999999999998</v>
      </c>
      <c r="J60" s="156">
        <v>-11665.34</v>
      </c>
    </row>
    <row r="61" spans="1:10">
      <c r="A61" s="146">
        <v>40877</v>
      </c>
      <c r="B61" s="154" t="s">
        <v>156</v>
      </c>
      <c r="C61" s="154" t="s">
        <v>199</v>
      </c>
      <c r="D61" s="156">
        <v>1090375.24</v>
      </c>
      <c r="E61" s="154" t="s">
        <v>183</v>
      </c>
      <c r="F61" s="156">
        <v>1098063.26</v>
      </c>
      <c r="G61" s="156">
        <v>8161.64</v>
      </c>
      <c r="H61" s="156">
        <v>1299.77</v>
      </c>
      <c r="I61" s="156">
        <v>-6135.54</v>
      </c>
      <c r="J61" s="156">
        <v>-11013.89</v>
      </c>
    </row>
    <row r="62" spans="1:10">
      <c r="A62" s="146">
        <v>40908</v>
      </c>
      <c r="B62" s="154" t="s">
        <v>156</v>
      </c>
      <c r="C62" s="154" t="s">
        <v>199</v>
      </c>
      <c r="D62" s="156">
        <v>1087865.17</v>
      </c>
      <c r="E62" s="154" t="s">
        <v>183</v>
      </c>
      <c r="F62" s="156">
        <v>1069192.6399999999</v>
      </c>
      <c r="G62" s="156">
        <v>33430.269999999997</v>
      </c>
      <c r="H62" s="156">
        <v>-1053.96</v>
      </c>
      <c r="I62" s="156">
        <v>-2715.24</v>
      </c>
      <c r="J62" s="156">
        <v>-10988.54</v>
      </c>
    </row>
    <row r="63" spans="1:10">
      <c r="A63" s="146">
        <v>40939</v>
      </c>
      <c r="B63" s="154" t="s">
        <v>156</v>
      </c>
      <c r="C63" s="154" t="s">
        <v>199</v>
      </c>
      <c r="D63" s="156">
        <v>1478059.86</v>
      </c>
      <c r="E63" s="154" t="s">
        <v>183</v>
      </c>
      <c r="F63" s="156">
        <v>1455359.42</v>
      </c>
      <c r="G63" s="156">
        <v>31471.33</v>
      </c>
      <c r="H63" s="156">
        <v>9782.9599999999991</v>
      </c>
      <c r="I63" s="156">
        <v>-3623.95</v>
      </c>
      <c r="J63" s="156">
        <v>-14929.9</v>
      </c>
    </row>
    <row r="64" spans="1:10">
      <c r="A64" s="146">
        <v>40968</v>
      </c>
      <c r="B64" s="154" t="s">
        <v>156</v>
      </c>
      <c r="C64" s="154" t="s">
        <v>199</v>
      </c>
      <c r="D64" s="156">
        <v>1122321.43</v>
      </c>
      <c r="E64" s="154" t="s">
        <v>183</v>
      </c>
      <c r="F64" s="156">
        <v>1090537.43</v>
      </c>
      <c r="G64" s="156">
        <v>45985.71</v>
      </c>
      <c r="H64" s="156">
        <v>-1225.3800000000001</v>
      </c>
      <c r="I64" s="156">
        <v>-1639.76</v>
      </c>
      <c r="J64" s="156">
        <v>-11336.57</v>
      </c>
    </row>
    <row r="65" spans="1:10">
      <c r="A65" s="146">
        <v>40999</v>
      </c>
      <c r="B65" s="154" t="s">
        <v>156</v>
      </c>
      <c r="C65" s="154" t="s">
        <v>199</v>
      </c>
      <c r="D65" s="156">
        <v>1123033.25</v>
      </c>
      <c r="E65" s="154" t="s">
        <v>183</v>
      </c>
      <c r="F65" s="156">
        <v>1128666.03</v>
      </c>
      <c r="G65" s="156">
        <v>6716.31</v>
      </c>
      <c r="H65" s="156">
        <v>-9.58</v>
      </c>
      <c r="I65" s="156">
        <v>-995.74</v>
      </c>
      <c r="J65" s="156">
        <v>-11343.77</v>
      </c>
    </row>
    <row r="66" spans="1:10">
      <c r="A66" s="146">
        <v>41029</v>
      </c>
      <c r="B66" s="154" t="s">
        <v>156</v>
      </c>
      <c r="C66" s="154" t="s">
        <v>199</v>
      </c>
      <c r="D66" s="156">
        <v>1245345.72</v>
      </c>
      <c r="E66" s="154" t="s">
        <v>183</v>
      </c>
      <c r="F66" s="156">
        <v>1244084.74</v>
      </c>
      <c r="G66" s="156">
        <v>14094.19</v>
      </c>
      <c r="H66" s="156">
        <v>-34.18</v>
      </c>
      <c r="I66" s="156">
        <v>-219.78</v>
      </c>
      <c r="J66" s="156">
        <v>-12579.25</v>
      </c>
    </row>
    <row r="67" spans="1:10">
      <c r="A67" s="146">
        <v>41060</v>
      </c>
      <c r="B67" s="154" t="s">
        <v>156</v>
      </c>
      <c r="C67" s="154" t="s">
        <v>199</v>
      </c>
      <c r="D67" s="156">
        <v>1089924.6599999999</v>
      </c>
      <c r="E67" s="154" t="s">
        <v>183</v>
      </c>
      <c r="F67" s="156">
        <v>1087480.45</v>
      </c>
      <c r="G67" s="156">
        <v>16805.5</v>
      </c>
      <c r="H67" s="156">
        <v>-1562.72</v>
      </c>
      <c r="I67" s="156">
        <v>-1789.23</v>
      </c>
      <c r="J67" s="156">
        <v>-11009.34</v>
      </c>
    </row>
    <row r="68" spans="1:10">
      <c r="A68" s="146">
        <v>41090</v>
      </c>
      <c r="B68" s="154" t="s">
        <v>156</v>
      </c>
      <c r="C68" s="154" t="s">
        <v>199</v>
      </c>
      <c r="D68" s="156">
        <v>1304968.75</v>
      </c>
      <c r="E68" s="154" t="s">
        <v>183</v>
      </c>
      <c r="F68" s="156">
        <v>1297083.83</v>
      </c>
      <c r="G68" s="156">
        <v>18611.86</v>
      </c>
      <c r="H68" s="156">
        <v>3394.03</v>
      </c>
      <c r="I68" s="156">
        <v>-939.46</v>
      </c>
      <c r="J68" s="156">
        <v>-13181.51</v>
      </c>
    </row>
    <row r="69" spans="1:10">
      <c r="A69" s="146">
        <v>41121</v>
      </c>
      <c r="B69" s="154" t="s">
        <v>156</v>
      </c>
      <c r="C69" s="154" t="s">
        <v>199</v>
      </c>
      <c r="D69" s="156">
        <v>1214890.75</v>
      </c>
      <c r="E69" s="154" t="s">
        <v>183</v>
      </c>
      <c r="F69" s="156">
        <v>1207176.46</v>
      </c>
      <c r="G69" s="156">
        <v>21301.53</v>
      </c>
      <c r="H69" s="156">
        <v>1019.56</v>
      </c>
      <c r="I69" s="156">
        <v>-2335.1799999999998</v>
      </c>
      <c r="J69" s="156">
        <v>-12271.62</v>
      </c>
    </row>
    <row r="70" spans="1:10">
      <c r="A70" s="146">
        <v>41152</v>
      </c>
      <c r="B70" s="154" t="s">
        <v>156</v>
      </c>
      <c r="C70" s="154" t="s">
        <v>199</v>
      </c>
      <c r="D70" s="156">
        <v>1248389.57</v>
      </c>
      <c r="E70" s="154" t="s">
        <v>183</v>
      </c>
      <c r="F70" s="156">
        <v>1229498.33</v>
      </c>
      <c r="G70" s="156">
        <v>26147.06</v>
      </c>
      <c r="H70" s="156">
        <v>5354.17</v>
      </c>
      <c r="I70" s="156">
        <v>0</v>
      </c>
      <c r="J70" s="156">
        <v>-12609.99</v>
      </c>
    </row>
    <row r="71" spans="1:10">
      <c r="A71" s="146">
        <v>41182</v>
      </c>
      <c r="B71" s="154" t="s">
        <v>156</v>
      </c>
      <c r="C71" s="154" t="s">
        <v>199</v>
      </c>
      <c r="D71" s="156">
        <v>1204516.53</v>
      </c>
      <c r="E71" s="154" t="s">
        <v>183</v>
      </c>
      <c r="F71" s="156">
        <v>1189750.75</v>
      </c>
      <c r="G71" s="156">
        <v>25978.73</v>
      </c>
      <c r="H71" s="156">
        <v>1666.31</v>
      </c>
      <c r="I71" s="156">
        <v>-712.44</v>
      </c>
      <c r="J71" s="156">
        <v>-12166.82</v>
      </c>
    </row>
    <row r="72" spans="1:10">
      <c r="A72" s="146">
        <v>41213</v>
      </c>
      <c r="B72" s="154" t="s">
        <v>156</v>
      </c>
      <c r="C72" s="154" t="s">
        <v>199</v>
      </c>
      <c r="D72" s="156">
        <v>1171391.68</v>
      </c>
      <c r="E72" s="154" t="s">
        <v>183</v>
      </c>
      <c r="F72" s="156">
        <v>1139778.8500000001</v>
      </c>
      <c r="G72" s="156">
        <v>41628.22</v>
      </c>
      <c r="H72" s="156">
        <v>2314.5100000000002</v>
      </c>
      <c r="I72" s="156">
        <v>-497.66</v>
      </c>
      <c r="J72" s="156">
        <v>-11832.24</v>
      </c>
    </row>
    <row r="73" spans="1:10">
      <c r="A73" s="146">
        <v>41243</v>
      </c>
      <c r="B73" s="154" t="s">
        <v>156</v>
      </c>
      <c r="C73" s="154" t="s">
        <v>199</v>
      </c>
      <c r="D73" s="156">
        <v>1144284.01</v>
      </c>
      <c r="E73" s="154" t="s">
        <v>183</v>
      </c>
      <c r="F73" s="156">
        <v>1114245.44</v>
      </c>
      <c r="G73" s="156">
        <v>42253.61</v>
      </c>
      <c r="H73" s="156">
        <v>843.25</v>
      </c>
      <c r="I73" s="156">
        <v>-1499.87</v>
      </c>
      <c r="J73" s="156">
        <v>-11558.42</v>
      </c>
    </row>
    <row r="74" spans="1:10">
      <c r="A74" s="146">
        <v>41274</v>
      </c>
      <c r="B74" s="154" t="s">
        <v>156</v>
      </c>
      <c r="C74" s="154" t="s">
        <v>199</v>
      </c>
      <c r="D74" s="156">
        <v>1187869.23</v>
      </c>
      <c r="E74" s="154" t="s">
        <v>183</v>
      </c>
      <c r="F74" s="156">
        <v>1159478.8500000001</v>
      </c>
      <c r="G74" s="156">
        <v>40439</v>
      </c>
      <c r="H74" s="156">
        <v>101.54</v>
      </c>
      <c r="I74" s="156">
        <v>-151.47999999999999</v>
      </c>
      <c r="J74" s="156">
        <v>-11998.68</v>
      </c>
    </row>
    <row r="75" spans="1:10">
      <c r="A75" s="146">
        <v>41305</v>
      </c>
      <c r="B75" s="154" t="s">
        <v>156</v>
      </c>
      <c r="C75" s="154" t="s">
        <v>199</v>
      </c>
      <c r="D75" s="156">
        <v>1468988.57</v>
      </c>
      <c r="E75" s="154" t="s">
        <v>183</v>
      </c>
      <c r="F75" s="156">
        <v>1451336.03</v>
      </c>
      <c r="G75" s="156">
        <v>32888.47</v>
      </c>
      <c r="H75" s="156">
        <v>214.9</v>
      </c>
      <c r="I75" s="156">
        <v>-612.57000000000005</v>
      </c>
      <c r="J75" s="156">
        <v>-14838.26</v>
      </c>
    </row>
    <row r="76" spans="1:10">
      <c r="A76" s="146">
        <v>41333</v>
      </c>
      <c r="B76" s="154" t="s">
        <v>156</v>
      </c>
      <c r="C76" s="154" t="s">
        <v>199</v>
      </c>
      <c r="D76" s="156">
        <v>1038861.64</v>
      </c>
      <c r="E76" s="154" t="s">
        <v>183</v>
      </c>
      <c r="F76" s="156">
        <v>983356.09</v>
      </c>
      <c r="G76" s="156">
        <v>65217.39</v>
      </c>
      <c r="H76" s="156">
        <v>1036.71</v>
      </c>
      <c r="I76" s="156">
        <v>-255</v>
      </c>
      <c r="J76" s="156">
        <v>-10493.55</v>
      </c>
    </row>
    <row r="77" spans="1:10">
      <c r="A77" s="146">
        <v>41364</v>
      </c>
      <c r="B77" s="154" t="s">
        <v>156</v>
      </c>
      <c r="C77" s="154" t="s">
        <v>199</v>
      </c>
      <c r="D77" s="156">
        <v>1278288.53</v>
      </c>
      <c r="E77" s="154" t="s">
        <v>183</v>
      </c>
      <c r="F77" s="156">
        <v>1251281.51</v>
      </c>
      <c r="G77" s="156">
        <v>41878.25</v>
      </c>
      <c r="H77" s="156">
        <v>-1704.78</v>
      </c>
      <c r="I77" s="156">
        <v>-254.45</v>
      </c>
      <c r="J77" s="156">
        <v>-12912</v>
      </c>
    </row>
    <row r="78" spans="1:10">
      <c r="A78" s="146">
        <v>41394</v>
      </c>
      <c r="B78" s="154" t="s">
        <v>156</v>
      </c>
      <c r="C78" s="154" t="s">
        <v>199</v>
      </c>
      <c r="D78" s="156">
        <v>1177855.22</v>
      </c>
      <c r="E78" s="154" t="s">
        <v>183</v>
      </c>
      <c r="F78" s="156">
        <v>1145938.6000000001</v>
      </c>
      <c r="G78" s="156">
        <v>41625.4</v>
      </c>
      <c r="H78" s="156">
        <v>2467.66</v>
      </c>
      <c r="I78" s="156">
        <v>-278.91000000000003</v>
      </c>
      <c r="J78" s="156">
        <v>-11897.53</v>
      </c>
    </row>
    <row r="79" spans="1:10">
      <c r="A79" s="146">
        <v>41425</v>
      </c>
      <c r="B79" s="154" t="s">
        <v>156</v>
      </c>
      <c r="C79" s="154" t="s">
        <v>199</v>
      </c>
      <c r="D79" s="156">
        <v>1124394.04</v>
      </c>
      <c r="E79" s="154" t="s">
        <v>183</v>
      </c>
      <c r="F79" s="156">
        <v>1109347.08</v>
      </c>
      <c r="G79" s="156">
        <v>21752.9</v>
      </c>
      <c r="H79" s="156">
        <v>5282.47</v>
      </c>
      <c r="I79" s="156">
        <v>-630.89</v>
      </c>
      <c r="J79" s="156">
        <v>-11357.52</v>
      </c>
    </row>
    <row r="80" spans="1:10">
      <c r="A80" s="146">
        <v>41455</v>
      </c>
      <c r="B80" s="154" t="s">
        <v>156</v>
      </c>
      <c r="C80" s="154" t="s">
        <v>199</v>
      </c>
      <c r="D80" s="156">
        <v>1144464.25</v>
      </c>
      <c r="E80" s="154" t="s">
        <v>183</v>
      </c>
      <c r="F80" s="156">
        <v>1044330.02</v>
      </c>
      <c r="G80" s="156">
        <v>108361.57</v>
      </c>
      <c r="H80" s="156">
        <v>3332.91</v>
      </c>
      <c r="I80" s="156">
        <v>0</v>
      </c>
      <c r="J80" s="156">
        <v>-11560.25</v>
      </c>
    </row>
    <row r="81" spans="1:10">
      <c r="A81" s="146">
        <v>41486</v>
      </c>
      <c r="B81" s="154" t="s">
        <v>156</v>
      </c>
      <c r="C81" s="154" t="s">
        <v>199</v>
      </c>
      <c r="D81" s="156">
        <v>1127904.3500000001</v>
      </c>
      <c r="E81" s="154" t="s">
        <v>183</v>
      </c>
      <c r="F81" s="156">
        <v>1116311.6599999999</v>
      </c>
      <c r="G81" s="156">
        <v>22971.14</v>
      </c>
      <c r="H81" s="156">
        <v>184.67</v>
      </c>
      <c r="I81" s="156">
        <v>-170.15</v>
      </c>
      <c r="J81" s="156">
        <v>-11392.97</v>
      </c>
    </row>
    <row r="82" spans="1:10">
      <c r="A82" s="146">
        <v>41517</v>
      </c>
      <c r="B82" s="154" t="s">
        <v>156</v>
      </c>
      <c r="C82" s="154" t="s">
        <v>199</v>
      </c>
      <c r="D82" s="156">
        <v>1129845.8999999999</v>
      </c>
      <c r="E82" s="154" t="s">
        <v>183</v>
      </c>
      <c r="F82" s="156">
        <v>1109494.27</v>
      </c>
      <c r="G82" s="156">
        <v>37141.68</v>
      </c>
      <c r="H82" s="156">
        <v>1154.71</v>
      </c>
      <c r="I82" s="156">
        <v>-6532.18</v>
      </c>
      <c r="J82" s="156">
        <v>-11412.58</v>
      </c>
    </row>
    <row r="83" spans="1:10">
      <c r="A83" s="146">
        <v>41547</v>
      </c>
      <c r="B83" s="154" t="s">
        <v>156</v>
      </c>
      <c r="C83" s="154" t="s">
        <v>199</v>
      </c>
      <c r="D83" s="156">
        <v>1189154.5</v>
      </c>
      <c r="E83" s="154" t="s">
        <v>183</v>
      </c>
      <c r="F83" s="156">
        <v>1179012.8</v>
      </c>
      <c r="G83" s="156">
        <v>22332.21</v>
      </c>
      <c r="H83" s="156">
        <v>332.05</v>
      </c>
      <c r="I83" s="156">
        <v>-510.89</v>
      </c>
      <c r="J83" s="156">
        <v>-12011.67</v>
      </c>
    </row>
    <row r="84" spans="1:10">
      <c r="A84" s="146">
        <v>41578</v>
      </c>
      <c r="B84" s="154" t="s">
        <v>156</v>
      </c>
      <c r="C84" s="154" t="s">
        <v>199</v>
      </c>
      <c r="D84" s="156">
        <v>1106695.8</v>
      </c>
      <c r="E84" s="154" t="s">
        <v>183</v>
      </c>
      <c r="F84" s="156">
        <v>1103934.56</v>
      </c>
      <c r="G84" s="156">
        <v>13856.46</v>
      </c>
      <c r="H84" s="156">
        <v>83.53</v>
      </c>
      <c r="I84" s="156">
        <v>0</v>
      </c>
      <c r="J84" s="156">
        <v>-11178.75</v>
      </c>
    </row>
    <row r="85" spans="1:10">
      <c r="A85" s="146">
        <v>41608</v>
      </c>
      <c r="B85" s="154" t="s">
        <v>156</v>
      </c>
      <c r="C85" s="154" t="s">
        <v>199</v>
      </c>
      <c r="D85" s="156">
        <v>1116937.6499999999</v>
      </c>
      <c r="E85" s="154" t="s">
        <v>183</v>
      </c>
      <c r="F85" s="156">
        <v>1118552.31</v>
      </c>
      <c r="G85" s="156">
        <v>11030.67</v>
      </c>
      <c r="H85" s="156">
        <v>-422.03</v>
      </c>
      <c r="I85" s="156">
        <v>-941.1</v>
      </c>
      <c r="J85" s="156">
        <v>-11282.2</v>
      </c>
    </row>
    <row r="86" spans="1:10">
      <c r="A86" s="146">
        <v>41639</v>
      </c>
      <c r="B86" s="154" t="s">
        <v>156</v>
      </c>
      <c r="C86" s="154" t="s">
        <v>199</v>
      </c>
      <c r="D86" s="156">
        <v>1128784.5</v>
      </c>
      <c r="E86" s="154" t="s">
        <v>183</v>
      </c>
      <c r="F86" s="156">
        <v>1124556.32</v>
      </c>
      <c r="G86" s="156">
        <v>16485.32</v>
      </c>
      <c r="H86" s="156">
        <v>-769.73</v>
      </c>
      <c r="I86" s="156">
        <v>-85.55</v>
      </c>
      <c r="J86" s="156">
        <v>-11401.86</v>
      </c>
    </row>
    <row r="87" spans="1:10">
      <c r="A87" s="146">
        <v>41670</v>
      </c>
      <c r="B87" s="154" t="s">
        <v>156</v>
      </c>
      <c r="C87" s="154" t="s">
        <v>199</v>
      </c>
      <c r="D87" s="156">
        <v>1499647.43</v>
      </c>
      <c r="E87" s="154" t="s">
        <v>183</v>
      </c>
      <c r="F87" s="156">
        <v>1498741.71</v>
      </c>
      <c r="G87" s="156">
        <v>16134.19</v>
      </c>
      <c r="H87" s="156">
        <v>496.94</v>
      </c>
      <c r="I87" s="156">
        <v>-577.45000000000005</v>
      </c>
      <c r="J87" s="156">
        <v>-15147.96</v>
      </c>
    </row>
    <row r="88" spans="1:10">
      <c r="A88" s="146">
        <v>41698</v>
      </c>
      <c r="B88" s="154" t="s">
        <v>156</v>
      </c>
      <c r="C88" s="154" t="s">
        <v>199</v>
      </c>
      <c r="D88" s="156">
        <v>1063826.9099999999</v>
      </c>
      <c r="E88" s="154" t="s">
        <v>183</v>
      </c>
      <c r="F88" s="156">
        <v>1059847.3400000001</v>
      </c>
      <c r="G88" s="156">
        <v>14714.24</v>
      </c>
      <c r="H88" s="156">
        <v>11.05</v>
      </c>
      <c r="I88" s="156">
        <v>0</v>
      </c>
      <c r="J88" s="156">
        <v>-10745.72</v>
      </c>
    </row>
    <row r="89" spans="1:10">
      <c r="A89" s="146">
        <v>41729</v>
      </c>
      <c r="B89" s="154" t="s">
        <v>156</v>
      </c>
      <c r="C89" s="154" t="s">
        <v>199</v>
      </c>
      <c r="D89" s="156">
        <v>1121476.5</v>
      </c>
      <c r="E89" s="154" t="s">
        <v>183</v>
      </c>
      <c r="F89" s="156">
        <v>1111892.1299999999</v>
      </c>
      <c r="G89" s="156">
        <v>18595.12</v>
      </c>
      <c r="H89" s="156">
        <v>2867.34</v>
      </c>
      <c r="I89" s="156">
        <v>-550.03</v>
      </c>
      <c r="J89" s="156">
        <v>-11328.06</v>
      </c>
    </row>
    <row r="90" spans="1:10">
      <c r="A90" s="146">
        <v>41759</v>
      </c>
      <c r="B90" s="154" t="s">
        <v>156</v>
      </c>
      <c r="C90" s="154" t="s">
        <v>199</v>
      </c>
      <c r="D90" s="156">
        <v>1200845</v>
      </c>
      <c r="E90" s="154" t="s">
        <v>183</v>
      </c>
      <c r="F90" s="156">
        <v>1194669.78</v>
      </c>
      <c r="G90" s="156">
        <v>18496.61</v>
      </c>
      <c r="H90" s="156">
        <v>304.39</v>
      </c>
      <c r="I90" s="156">
        <v>-496.04</v>
      </c>
      <c r="J90" s="156">
        <v>-12129.74</v>
      </c>
    </row>
    <row r="91" spans="1:10">
      <c r="A91" s="146">
        <v>41790</v>
      </c>
      <c r="B91" s="154" t="s">
        <v>156</v>
      </c>
      <c r="C91" s="154" t="s">
        <v>199</v>
      </c>
      <c r="D91" s="156">
        <v>1161511.3600000001</v>
      </c>
      <c r="E91" s="154" t="s">
        <v>183</v>
      </c>
      <c r="F91" s="156">
        <v>1155875.8899999999</v>
      </c>
      <c r="G91" s="156">
        <v>17589.509999999998</v>
      </c>
      <c r="H91" s="156">
        <v>216.25</v>
      </c>
      <c r="I91" s="156">
        <v>-437.86</v>
      </c>
      <c r="J91" s="156">
        <v>-11732.43</v>
      </c>
    </row>
    <row r="92" spans="1:10">
      <c r="A92" s="146">
        <v>41820</v>
      </c>
      <c r="B92" s="154" t="s">
        <v>156</v>
      </c>
      <c r="C92" s="154" t="s">
        <v>199</v>
      </c>
      <c r="D92" s="156">
        <v>1222529.21</v>
      </c>
      <c r="E92" s="154" t="s">
        <v>183</v>
      </c>
      <c r="F92" s="156">
        <v>1213836.75</v>
      </c>
      <c r="G92" s="156">
        <v>23651.1</v>
      </c>
      <c r="H92" s="156">
        <v>-1878.85</v>
      </c>
      <c r="I92" s="156">
        <v>-731.02</v>
      </c>
      <c r="J92" s="156">
        <v>-12348.77</v>
      </c>
    </row>
    <row r="93" spans="1:10">
      <c r="A93" s="146">
        <v>41851</v>
      </c>
      <c r="B93" s="154" t="s">
        <v>156</v>
      </c>
      <c r="C93" s="154" t="s">
        <v>199</v>
      </c>
      <c r="D93" s="156">
        <v>1179679.75</v>
      </c>
      <c r="E93" s="154" t="s">
        <v>183</v>
      </c>
      <c r="F93" s="156">
        <v>1181080.1000000001</v>
      </c>
      <c r="G93" s="156">
        <v>8244.4699999999993</v>
      </c>
      <c r="H93" s="156">
        <v>3420.41</v>
      </c>
      <c r="I93" s="156">
        <v>-1149.27</v>
      </c>
      <c r="J93" s="156">
        <v>-11915.96</v>
      </c>
    </row>
    <row r="94" spans="1:10">
      <c r="A94" s="146">
        <v>41882</v>
      </c>
      <c r="B94" s="154" t="s">
        <v>156</v>
      </c>
      <c r="C94" s="154" t="s">
        <v>199</v>
      </c>
      <c r="D94" s="156">
        <v>1266994.1499999999</v>
      </c>
      <c r="E94" s="154" t="s">
        <v>183</v>
      </c>
      <c r="F94" s="156">
        <v>1270909.1100000001</v>
      </c>
      <c r="G94" s="156">
        <v>8922.4699999999993</v>
      </c>
      <c r="H94" s="156">
        <v>187.18</v>
      </c>
      <c r="I94" s="156">
        <v>-226.69</v>
      </c>
      <c r="J94" s="156">
        <v>-12797.92</v>
      </c>
    </row>
    <row r="95" spans="1:10">
      <c r="A95" s="146">
        <v>41912</v>
      </c>
      <c r="B95" s="154" t="s">
        <v>156</v>
      </c>
      <c r="C95" s="154" t="s">
        <v>199</v>
      </c>
      <c r="D95" s="156">
        <v>1224010.83</v>
      </c>
      <c r="E95" s="154" t="s">
        <v>183</v>
      </c>
      <c r="F95" s="156">
        <v>1219531.72</v>
      </c>
      <c r="G95" s="156">
        <v>15155.09</v>
      </c>
      <c r="H95" s="156">
        <v>2139.56</v>
      </c>
      <c r="I95" s="156">
        <v>-451.8</v>
      </c>
      <c r="J95" s="156">
        <v>-12363.74</v>
      </c>
    </row>
    <row r="96" spans="1:10">
      <c r="A96" s="146">
        <v>41943</v>
      </c>
      <c r="B96" s="154" t="s">
        <v>156</v>
      </c>
      <c r="C96" s="154" t="s">
        <v>199</v>
      </c>
      <c r="D96" s="156">
        <v>1198711.26</v>
      </c>
      <c r="E96" s="154" t="s">
        <v>183</v>
      </c>
      <c r="F96" s="156">
        <v>1197761.8600000001</v>
      </c>
      <c r="G96" s="156">
        <v>13299.46</v>
      </c>
      <c r="H96" s="156">
        <v>369.49</v>
      </c>
      <c r="I96" s="156">
        <v>-611.35</v>
      </c>
      <c r="J96" s="156">
        <v>-12108.2</v>
      </c>
    </row>
    <row r="97" spans="1:10">
      <c r="A97" s="146">
        <v>41973</v>
      </c>
      <c r="B97" s="154" t="s">
        <v>156</v>
      </c>
      <c r="C97" s="154" t="s">
        <v>199</v>
      </c>
      <c r="D97" s="156">
        <v>1178290.1100000001</v>
      </c>
      <c r="E97" s="154" t="s">
        <v>183</v>
      </c>
      <c r="F97" s="156">
        <v>1179727.73</v>
      </c>
      <c r="G97" s="156">
        <v>9722.2900000000009</v>
      </c>
      <c r="H97" s="156">
        <v>742.01</v>
      </c>
      <c r="I97" s="156">
        <v>0</v>
      </c>
      <c r="J97" s="156">
        <v>-11901.92</v>
      </c>
    </row>
    <row r="98" spans="1:10">
      <c r="A98" s="146">
        <v>42004</v>
      </c>
      <c r="B98" s="154" t="s">
        <v>156</v>
      </c>
      <c r="C98" s="154" t="s">
        <v>199</v>
      </c>
      <c r="D98" s="156">
        <v>1270868.47</v>
      </c>
      <c r="E98" s="154" t="s">
        <v>183</v>
      </c>
      <c r="F98" s="156">
        <v>1272660.9099999999</v>
      </c>
      <c r="G98" s="156">
        <v>10167.4</v>
      </c>
      <c r="H98" s="156">
        <v>1162.8599999999999</v>
      </c>
      <c r="I98" s="156">
        <v>-285.64999999999998</v>
      </c>
      <c r="J98" s="156">
        <v>-12837.05</v>
      </c>
    </row>
    <row r="99" spans="1:10">
      <c r="A99" s="146">
        <v>42035</v>
      </c>
      <c r="B99" s="154" t="s">
        <v>156</v>
      </c>
      <c r="C99" s="154" t="s">
        <v>199</v>
      </c>
      <c r="D99" s="156">
        <v>1534452.77</v>
      </c>
      <c r="E99" s="154" t="s">
        <v>183</v>
      </c>
      <c r="F99" s="156">
        <v>1520053.14</v>
      </c>
      <c r="G99" s="156">
        <v>31176.58</v>
      </c>
      <c r="H99" s="156">
        <v>11.78</v>
      </c>
      <c r="I99" s="156">
        <v>-1289.2</v>
      </c>
      <c r="J99" s="156">
        <v>-15499.53</v>
      </c>
    </row>
    <row r="100" spans="1:10">
      <c r="A100" s="146">
        <v>42063</v>
      </c>
      <c r="B100" s="154" t="s">
        <v>156</v>
      </c>
      <c r="C100" s="154" t="s">
        <v>199</v>
      </c>
      <c r="D100" s="156">
        <v>1151526.78</v>
      </c>
      <c r="E100" s="154" t="s">
        <v>183</v>
      </c>
      <c r="F100" s="156">
        <v>1141335.1299999999</v>
      </c>
      <c r="G100" s="156">
        <v>21722.17</v>
      </c>
      <c r="H100" s="156">
        <v>586.83000000000004</v>
      </c>
      <c r="I100" s="156">
        <v>-485.77</v>
      </c>
      <c r="J100" s="156">
        <v>-11631.58</v>
      </c>
    </row>
    <row r="101" spans="1:10">
      <c r="A101" s="146">
        <v>42094</v>
      </c>
      <c r="B101" s="154" t="s">
        <v>156</v>
      </c>
      <c r="C101" s="154" t="s">
        <v>199</v>
      </c>
      <c r="D101" s="156">
        <v>1131328.3799999999</v>
      </c>
      <c r="E101" s="154" t="s">
        <v>183</v>
      </c>
      <c r="F101" s="156">
        <v>1125407.6599999999</v>
      </c>
      <c r="G101" s="156">
        <v>17828.490000000002</v>
      </c>
      <c r="H101" s="156">
        <v>-106.33</v>
      </c>
      <c r="I101" s="156">
        <v>-373.89</v>
      </c>
      <c r="J101" s="156">
        <v>-11427.55</v>
      </c>
    </row>
    <row r="102" spans="1:10">
      <c r="A102" s="146">
        <v>42124</v>
      </c>
      <c r="B102" s="154" t="s">
        <v>156</v>
      </c>
      <c r="C102" s="154" t="s">
        <v>199</v>
      </c>
      <c r="D102" s="156">
        <v>1191970.97</v>
      </c>
      <c r="E102" s="154" t="s">
        <v>183</v>
      </c>
      <c r="F102" s="156">
        <v>1192512.24</v>
      </c>
      <c r="G102" s="156">
        <v>10075.620000000001</v>
      </c>
      <c r="H102" s="156">
        <v>2303.2399999999998</v>
      </c>
      <c r="I102" s="156">
        <v>-880.01</v>
      </c>
      <c r="J102" s="156">
        <v>-12040.12</v>
      </c>
    </row>
    <row r="103" spans="1:10">
      <c r="A103" s="146">
        <v>42155</v>
      </c>
      <c r="B103" s="154" t="s">
        <v>156</v>
      </c>
      <c r="C103" s="154" t="s">
        <v>199</v>
      </c>
      <c r="D103" s="156">
        <v>1215932.73</v>
      </c>
      <c r="E103" s="154" t="s">
        <v>183</v>
      </c>
      <c r="F103" s="156">
        <v>1198147.6100000001</v>
      </c>
      <c r="G103" s="156">
        <v>31981.63</v>
      </c>
      <c r="H103" s="156">
        <v>-1703.66</v>
      </c>
      <c r="I103" s="156">
        <v>-210.71</v>
      </c>
      <c r="J103" s="156">
        <v>-12282.14</v>
      </c>
    </row>
    <row r="104" spans="1:10">
      <c r="A104" s="146">
        <v>42185</v>
      </c>
      <c r="B104" s="154" t="s">
        <v>156</v>
      </c>
      <c r="C104" s="154" t="s">
        <v>199</v>
      </c>
      <c r="D104" s="156">
        <v>1225275.99</v>
      </c>
      <c r="E104" s="154" t="s">
        <v>183</v>
      </c>
      <c r="F104" s="156">
        <v>1226780.1299999999</v>
      </c>
      <c r="G104" s="156">
        <v>10931.38</v>
      </c>
      <c r="H104" s="156">
        <v>167.91</v>
      </c>
      <c r="I104" s="156">
        <v>-226.91</v>
      </c>
      <c r="J104" s="156">
        <v>-12376.52</v>
      </c>
    </row>
    <row r="105" spans="1:10">
      <c r="A105" s="146">
        <v>42216</v>
      </c>
      <c r="B105" s="154" t="s">
        <v>156</v>
      </c>
      <c r="C105" s="154" t="s">
        <v>199</v>
      </c>
      <c r="D105" s="156">
        <v>1301512.2</v>
      </c>
      <c r="E105" s="154" t="s">
        <v>183</v>
      </c>
      <c r="F105" s="156">
        <v>1293415.25</v>
      </c>
      <c r="G105" s="156">
        <v>17006.82</v>
      </c>
      <c r="H105" s="156">
        <v>5200.1499999999996</v>
      </c>
      <c r="I105" s="156">
        <v>-963.43</v>
      </c>
      <c r="J105" s="156">
        <v>-13146.59</v>
      </c>
    </row>
    <row r="106" spans="1:10">
      <c r="A106" s="146">
        <v>42247</v>
      </c>
      <c r="B106" s="154" t="s">
        <v>156</v>
      </c>
      <c r="C106" s="154" t="s">
        <v>199</v>
      </c>
      <c r="D106" s="156">
        <v>1286187.52</v>
      </c>
      <c r="E106" s="154" t="s">
        <v>183</v>
      </c>
      <c r="F106" s="156">
        <v>1285609.47</v>
      </c>
      <c r="G106" s="156">
        <v>13189.6</v>
      </c>
      <c r="H106" s="156">
        <v>548.01</v>
      </c>
      <c r="I106" s="156">
        <v>-167.76</v>
      </c>
      <c r="J106" s="156">
        <v>-12991.8</v>
      </c>
    </row>
    <row r="107" spans="1:10">
      <c r="A107" s="146">
        <v>42277</v>
      </c>
      <c r="B107" s="154" t="s">
        <v>156</v>
      </c>
      <c r="C107" s="154" t="s">
        <v>199</v>
      </c>
      <c r="D107" s="156">
        <v>1262249.1599999999</v>
      </c>
      <c r="E107" s="154" t="s">
        <v>183</v>
      </c>
      <c r="F107" s="156">
        <v>1265045.21</v>
      </c>
      <c r="G107" s="156">
        <v>9948.93</v>
      </c>
      <c r="H107" s="156">
        <v>228.21</v>
      </c>
      <c r="I107" s="156">
        <v>-223.2</v>
      </c>
      <c r="J107" s="156">
        <v>-12749.99</v>
      </c>
    </row>
    <row r="108" spans="1:10">
      <c r="A108" s="146">
        <v>42308</v>
      </c>
      <c r="B108" s="154" t="s">
        <v>156</v>
      </c>
      <c r="C108" s="154" t="s">
        <v>199</v>
      </c>
      <c r="D108" s="156">
        <v>1232000.98</v>
      </c>
      <c r="E108" s="154" t="s">
        <v>183</v>
      </c>
      <c r="F108" s="156">
        <v>1207959.6299999999</v>
      </c>
      <c r="G108" s="156">
        <v>35006.339999999997</v>
      </c>
      <c r="H108" s="156">
        <v>1763.02</v>
      </c>
      <c r="I108" s="156">
        <v>-283.55</v>
      </c>
      <c r="J108" s="156">
        <v>-12444.46</v>
      </c>
    </row>
    <row r="109" spans="1:10">
      <c r="A109" s="146">
        <v>42338</v>
      </c>
      <c r="B109" s="154" t="s">
        <v>156</v>
      </c>
      <c r="C109" s="154" t="s">
        <v>199</v>
      </c>
      <c r="D109" s="156">
        <v>1209104.53</v>
      </c>
      <c r="E109" s="154" t="s">
        <v>183</v>
      </c>
      <c r="F109" s="156">
        <v>1199148.26</v>
      </c>
      <c r="G109" s="156">
        <v>23680.02</v>
      </c>
      <c r="H109" s="156">
        <v>-1394.44</v>
      </c>
      <c r="I109" s="156">
        <v>-116.13</v>
      </c>
      <c r="J109" s="156">
        <v>-12213.18</v>
      </c>
    </row>
    <row r="110" spans="1:10">
      <c r="A110" s="146">
        <v>42369</v>
      </c>
      <c r="B110" s="154" t="s">
        <v>156</v>
      </c>
      <c r="C110" s="154" t="s">
        <v>199</v>
      </c>
      <c r="D110" s="156">
        <v>1248283.22</v>
      </c>
      <c r="E110" s="154" t="s">
        <v>183</v>
      </c>
      <c r="F110" s="156">
        <v>1246792.8400000001</v>
      </c>
      <c r="G110" s="156">
        <v>14712.32</v>
      </c>
      <c r="H110" s="156">
        <v>-613.01</v>
      </c>
      <c r="I110" s="156">
        <v>0</v>
      </c>
      <c r="J110" s="156">
        <v>-12608.93</v>
      </c>
    </row>
    <row r="111" spans="1:10">
      <c r="A111" s="146">
        <v>42400</v>
      </c>
      <c r="B111" s="154" t="s">
        <v>156</v>
      </c>
      <c r="C111" s="154" t="s">
        <v>199</v>
      </c>
      <c r="D111" s="156">
        <v>1459790.63</v>
      </c>
      <c r="E111" s="154" t="s">
        <v>183</v>
      </c>
      <c r="F111" s="156">
        <v>1467464.25</v>
      </c>
      <c r="G111" s="156">
        <v>9048.69</v>
      </c>
      <c r="H111" s="156">
        <v>-402.05</v>
      </c>
      <c r="I111" s="156">
        <v>-1574.91</v>
      </c>
      <c r="J111" s="156">
        <v>-14745.35</v>
      </c>
    </row>
    <row r="112" spans="1:10">
      <c r="A112" s="146">
        <v>42429</v>
      </c>
      <c r="B112" s="154" t="s">
        <v>156</v>
      </c>
      <c r="C112" s="154" t="s">
        <v>199</v>
      </c>
      <c r="D112" s="156">
        <v>1119744.08</v>
      </c>
      <c r="E112" s="154" t="s">
        <v>183</v>
      </c>
      <c r="F112" s="156">
        <v>1123819.46</v>
      </c>
      <c r="G112" s="156">
        <v>7373.15</v>
      </c>
      <c r="H112" s="156">
        <v>114.51</v>
      </c>
      <c r="I112" s="156">
        <v>-252.49</v>
      </c>
      <c r="J112" s="156">
        <v>-11310.55</v>
      </c>
    </row>
    <row r="113" spans="1:10">
      <c r="A113" s="146">
        <v>42460</v>
      </c>
      <c r="B113" s="154" t="s">
        <v>156</v>
      </c>
      <c r="C113" s="154" t="s">
        <v>199</v>
      </c>
      <c r="D113" s="156">
        <v>1142937.77</v>
      </c>
      <c r="E113" s="154" t="s">
        <v>183</v>
      </c>
      <c r="F113" s="156">
        <v>1141418.8500000001</v>
      </c>
      <c r="G113" s="156">
        <v>13098.58</v>
      </c>
      <c r="H113" s="156">
        <v>67.02</v>
      </c>
      <c r="I113" s="156">
        <v>-101.85</v>
      </c>
      <c r="J113" s="156">
        <v>-11544.83</v>
      </c>
    </row>
    <row r="114" spans="1:10">
      <c r="A114" s="146">
        <v>42490</v>
      </c>
      <c r="B114" s="154" t="s">
        <v>156</v>
      </c>
      <c r="C114" s="154" t="s">
        <v>199</v>
      </c>
      <c r="D114" s="156">
        <v>1276309.6000000001</v>
      </c>
      <c r="E114" s="154" t="s">
        <v>183</v>
      </c>
      <c r="F114" s="156">
        <v>1275137.29</v>
      </c>
      <c r="G114" s="156">
        <v>14646.71</v>
      </c>
      <c r="H114" s="156">
        <v>-476.89</v>
      </c>
      <c r="I114" s="156">
        <v>-105.5</v>
      </c>
      <c r="J114" s="156">
        <v>-12892.01</v>
      </c>
    </row>
    <row r="115" spans="1:10">
      <c r="A115" s="146">
        <v>42521</v>
      </c>
      <c r="B115" s="154" t="s">
        <v>156</v>
      </c>
      <c r="C115" s="154" t="s">
        <v>199</v>
      </c>
      <c r="D115" s="156">
        <v>1227581.52</v>
      </c>
      <c r="E115" s="154" t="s">
        <v>183</v>
      </c>
      <c r="F115" s="156">
        <v>1224211.19</v>
      </c>
      <c r="G115" s="156">
        <v>16237.5</v>
      </c>
      <c r="H115" s="156">
        <v>-238.49</v>
      </c>
      <c r="I115" s="156">
        <v>-228.86</v>
      </c>
      <c r="J115" s="156">
        <v>-12399.82</v>
      </c>
    </row>
    <row r="116" spans="1:10">
      <c r="A116" s="146">
        <v>42551</v>
      </c>
      <c r="B116" s="154" t="s">
        <v>156</v>
      </c>
      <c r="C116" s="154" t="s">
        <v>199</v>
      </c>
      <c r="D116" s="156">
        <v>1336593.6299999999</v>
      </c>
      <c r="E116" s="154" t="s">
        <v>183</v>
      </c>
      <c r="F116" s="156">
        <v>1336824.3899999999</v>
      </c>
      <c r="G116" s="156">
        <v>11871.43</v>
      </c>
      <c r="H116" s="156">
        <v>1537.64</v>
      </c>
      <c r="I116" s="156">
        <v>-138.88999999999999</v>
      </c>
      <c r="J116" s="156">
        <v>-13500.94</v>
      </c>
    </row>
    <row r="117" spans="1:10">
      <c r="A117" s="146">
        <v>42582</v>
      </c>
      <c r="B117" s="154" t="s">
        <v>156</v>
      </c>
      <c r="C117" s="154" t="s">
        <v>199</v>
      </c>
      <c r="D117" s="156">
        <v>1298234.43</v>
      </c>
      <c r="E117" s="154" t="s">
        <v>183</v>
      </c>
      <c r="F117" s="156">
        <v>1293025.75</v>
      </c>
      <c r="G117" s="156">
        <v>26920.47</v>
      </c>
      <c r="H117" s="156">
        <v>-8389.09</v>
      </c>
      <c r="I117" s="156">
        <v>-209.22</v>
      </c>
      <c r="J117" s="156">
        <v>-13113.48</v>
      </c>
    </row>
    <row r="118" spans="1:10">
      <c r="A118" s="146">
        <v>42613</v>
      </c>
      <c r="B118" s="154" t="s">
        <v>156</v>
      </c>
      <c r="C118" s="154" t="s">
        <v>199</v>
      </c>
      <c r="D118" s="156">
        <v>1283387.67</v>
      </c>
      <c r="E118" s="154" t="s">
        <v>183</v>
      </c>
      <c r="F118" s="156">
        <v>1282851.8600000001</v>
      </c>
      <c r="G118" s="156">
        <v>12050.38</v>
      </c>
      <c r="H118" s="156">
        <v>1739.72</v>
      </c>
      <c r="I118" s="156">
        <v>-290.77999999999997</v>
      </c>
      <c r="J118" s="156">
        <v>-12963.51</v>
      </c>
    </row>
    <row r="119" spans="1:10">
      <c r="A119" s="146">
        <v>42643</v>
      </c>
      <c r="B119" s="154" t="s">
        <v>156</v>
      </c>
      <c r="C119" s="154" t="s">
        <v>199</v>
      </c>
      <c r="D119" s="156">
        <v>1238687.72</v>
      </c>
      <c r="E119" s="154" t="s">
        <v>183</v>
      </c>
      <c r="F119" s="156">
        <v>1227918.32</v>
      </c>
      <c r="G119" s="156">
        <v>24015.22</v>
      </c>
      <c r="H119" s="156">
        <v>-457.19</v>
      </c>
      <c r="I119" s="156">
        <v>-276.63</v>
      </c>
      <c r="J119" s="156">
        <v>-12512</v>
      </c>
    </row>
    <row r="120" spans="1:10">
      <c r="A120" s="146">
        <v>42674</v>
      </c>
      <c r="B120" s="154" t="s">
        <v>156</v>
      </c>
      <c r="C120" s="154" t="s">
        <v>199</v>
      </c>
      <c r="D120" s="156">
        <v>1231150.07</v>
      </c>
      <c r="E120" s="154" t="s">
        <v>183</v>
      </c>
      <c r="F120" s="156">
        <v>1234051.4099999999</v>
      </c>
      <c r="G120" s="156">
        <v>6087.89</v>
      </c>
      <c r="H120" s="156">
        <v>3879.3</v>
      </c>
      <c r="I120" s="156">
        <v>-432.67</v>
      </c>
      <c r="J120" s="156">
        <v>-12435.86</v>
      </c>
    </row>
    <row r="121" spans="1:10">
      <c r="A121" s="146">
        <v>42704</v>
      </c>
      <c r="B121" s="154" t="s">
        <v>156</v>
      </c>
      <c r="C121" s="154" t="s">
        <v>199</v>
      </c>
      <c r="D121" s="156">
        <v>1288478.49</v>
      </c>
      <c r="E121" s="154" t="s">
        <v>183</v>
      </c>
      <c r="F121" s="156">
        <v>1287314.98</v>
      </c>
      <c r="G121" s="156">
        <v>8876</v>
      </c>
      <c r="H121" s="156">
        <v>7076.65</v>
      </c>
      <c r="I121" s="156">
        <v>-1774.21</v>
      </c>
      <c r="J121" s="156">
        <v>-13014.93</v>
      </c>
    </row>
    <row r="122" spans="1:10">
      <c r="A122" s="146">
        <v>42735</v>
      </c>
      <c r="B122" s="154" t="s">
        <v>156</v>
      </c>
      <c r="C122" s="154" t="s">
        <v>199</v>
      </c>
      <c r="D122" s="156">
        <v>1276277.21</v>
      </c>
      <c r="E122" s="154" t="s">
        <v>183</v>
      </c>
      <c r="F122" s="156">
        <v>1280924.02</v>
      </c>
      <c r="G122" s="156">
        <v>6917.4</v>
      </c>
      <c r="H122" s="156">
        <v>1469.7</v>
      </c>
      <c r="I122" s="156">
        <v>-142.21</v>
      </c>
      <c r="J122" s="156">
        <v>-12891.7</v>
      </c>
    </row>
    <row r="123" spans="1:10">
      <c r="A123" s="146">
        <v>42766</v>
      </c>
      <c r="B123" s="154" t="s">
        <v>156</v>
      </c>
      <c r="C123" s="154" t="s">
        <v>199</v>
      </c>
      <c r="D123" s="156">
        <v>1567579.1</v>
      </c>
      <c r="E123" s="154" t="s">
        <v>183</v>
      </c>
      <c r="F123" s="156">
        <v>1579074.21</v>
      </c>
      <c r="G123" s="156">
        <v>7733.5</v>
      </c>
      <c r="H123" s="156">
        <v>814.37</v>
      </c>
      <c r="I123" s="156">
        <v>-4208.84</v>
      </c>
      <c r="J123" s="156">
        <v>-15834.14</v>
      </c>
    </row>
    <row r="124" spans="1:10">
      <c r="A124" s="146">
        <v>42794</v>
      </c>
      <c r="B124" s="154" t="s">
        <v>156</v>
      </c>
      <c r="C124" s="154" t="s">
        <v>199</v>
      </c>
      <c r="D124" s="156">
        <v>1148723.8</v>
      </c>
      <c r="E124" s="154" t="s">
        <v>183</v>
      </c>
      <c r="F124" s="156">
        <v>1159441</v>
      </c>
      <c r="G124" s="156">
        <v>13492.7</v>
      </c>
      <c r="H124" s="156">
        <v>-7730.34</v>
      </c>
      <c r="I124" s="156">
        <v>-4876.28</v>
      </c>
      <c r="J124" s="156">
        <v>-11603.28</v>
      </c>
    </row>
    <row r="125" spans="1:10">
      <c r="A125" s="146">
        <v>42825</v>
      </c>
      <c r="B125" s="154" t="s">
        <v>156</v>
      </c>
      <c r="C125" s="154" t="s">
        <v>199</v>
      </c>
      <c r="D125" s="156">
        <v>1176910.55</v>
      </c>
      <c r="E125" s="154" t="s">
        <v>183</v>
      </c>
      <c r="F125" s="156">
        <v>1182228.75</v>
      </c>
      <c r="G125" s="156">
        <v>6519.79</v>
      </c>
      <c r="H125" s="156">
        <v>432.46</v>
      </c>
      <c r="I125" s="156">
        <v>-382.47</v>
      </c>
      <c r="J125" s="156">
        <v>-11887.98</v>
      </c>
    </row>
    <row r="126" spans="1:10">
      <c r="A126" s="146">
        <v>42855</v>
      </c>
      <c r="B126" s="154" t="s">
        <v>156</v>
      </c>
      <c r="C126" s="154" t="s">
        <v>199</v>
      </c>
      <c r="D126" s="156">
        <v>1322249.03</v>
      </c>
      <c r="E126" s="154" t="s">
        <v>183</v>
      </c>
      <c r="F126" s="156">
        <v>1321501.33</v>
      </c>
      <c r="G126" s="156">
        <v>14107.94</v>
      </c>
      <c r="H126" s="156">
        <v>84.32</v>
      </c>
      <c r="I126" s="156">
        <v>-88.51</v>
      </c>
      <c r="J126" s="156">
        <v>-13356.05</v>
      </c>
    </row>
    <row r="127" spans="1:10">
      <c r="A127" s="146">
        <v>42886</v>
      </c>
      <c r="B127" s="154" t="s">
        <v>156</v>
      </c>
      <c r="C127" s="154" t="s">
        <v>199</v>
      </c>
      <c r="D127" s="156">
        <v>1326141.68</v>
      </c>
      <c r="E127" s="154" t="s">
        <v>183</v>
      </c>
      <c r="F127" s="156">
        <v>1327114.95</v>
      </c>
      <c r="G127" s="156">
        <v>12814.82</v>
      </c>
      <c r="H127" s="156">
        <v>10.62</v>
      </c>
      <c r="I127" s="156">
        <v>-403.35</v>
      </c>
      <c r="J127" s="156">
        <v>-13395.36</v>
      </c>
    </row>
    <row r="128" spans="1:10">
      <c r="A128" s="146">
        <v>42916</v>
      </c>
      <c r="B128" s="154" t="s">
        <v>156</v>
      </c>
      <c r="C128" s="154" t="s">
        <v>199</v>
      </c>
      <c r="D128" s="156">
        <v>1340214.19</v>
      </c>
      <c r="E128" s="154" t="s">
        <v>183</v>
      </c>
      <c r="F128" s="156">
        <v>1345411.58</v>
      </c>
      <c r="G128" s="156">
        <v>5019.55</v>
      </c>
      <c r="H128" s="156">
        <v>3320.58</v>
      </c>
      <c r="I128" s="156">
        <v>0</v>
      </c>
      <c r="J128" s="156">
        <v>13537.52</v>
      </c>
    </row>
    <row r="129" spans="1:10">
      <c r="A129" s="146">
        <v>42947</v>
      </c>
      <c r="B129" s="154" t="s">
        <v>156</v>
      </c>
      <c r="C129" s="154" t="s">
        <v>199</v>
      </c>
      <c r="D129" s="156">
        <v>1311295.3999999999</v>
      </c>
      <c r="E129" s="154" t="s">
        <v>183</v>
      </c>
      <c r="F129" s="156">
        <v>1318269.76</v>
      </c>
      <c r="G129" s="156">
        <v>6264.25</v>
      </c>
      <c r="H129" s="156">
        <v>392.79</v>
      </c>
      <c r="I129" s="156">
        <v>-385.98</v>
      </c>
      <c r="J129" s="156">
        <v>13245.42</v>
      </c>
    </row>
    <row r="130" spans="1:10">
      <c r="A130" s="146">
        <v>42978</v>
      </c>
      <c r="B130" s="154" t="s">
        <v>156</v>
      </c>
      <c r="C130" s="154" t="s">
        <v>199</v>
      </c>
      <c r="D130" s="156">
        <v>1421495.27</v>
      </c>
      <c r="E130" s="154" t="s">
        <v>183</v>
      </c>
      <c r="F130" s="156">
        <v>1409334.5</v>
      </c>
      <c r="G130" s="156">
        <v>25257.42</v>
      </c>
      <c r="H130" s="156">
        <v>1632.96</v>
      </c>
      <c r="I130" s="156">
        <v>-371.07</v>
      </c>
      <c r="J130" s="156">
        <v>14358.54</v>
      </c>
    </row>
    <row r="131" spans="1:10">
      <c r="A131" s="146">
        <v>43008</v>
      </c>
      <c r="B131" s="154" t="s">
        <v>156</v>
      </c>
      <c r="C131" s="154" t="s">
        <v>199</v>
      </c>
      <c r="D131" s="156">
        <v>1302951.28</v>
      </c>
      <c r="E131" s="154" t="s">
        <v>183</v>
      </c>
      <c r="F131" s="156">
        <v>1311514.24</v>
      </c>
      <c r="G131" s="156">
        <v>5040.54</v>
      </c>
      <c r="H131" s="156">
        <v>-142.99</v>
      </c>
      <c r="I131" s="156">
        <v>-299.38</v>
      </c>
      <c r="J131" s="156">
        <v>13161.13</v>
      </c>
    </row>
    <row r="132" spans="1:10">
      <c r="A132" s="146">
        <v>43039</v>
      </c>
      <c r="B132" s="154" t="s">
        <v>156</v>
      </c>
      <c r="C132" s="154" t="s">
        <v>199</v>
      </c>
      <c r="D132" s="156">
        <v>1353764.08</v>
      </c>
      <c r="E132" s="154" t="s">
        <v>183</v>
      </c>
      <c r="F132" s="156">
        <v>1353594.71</v>
      </c>
      <c r="G132" s="156">
        <v>13879.43</v>
      </c>
      <c r="H132" s="156">
        <v>-35.68</v>
      </c>
      <c r="I132" s="156">
        <v>0</v>
      </c>
      <c r="J132" s="156">
        <v>13674.38</v>
      </c>
    </row>
    <row r="133" spans="1:10">
      <c r="A133" s="146">
        <v>43069</v>
      </c>
      <c r="B133" s="154" t="s">
        <v>156</v>
      </c>
      <c r="C133" s="154" t="s">
        <v>199</v>
      </c>
      <c r="D133" s="156">
        <v>1296786.3999999999</v>
      </c>
      <c r="E133" s="154" t="s">
        <v>183</v>
      </c>
      <c r="F133" s="156">
        <v>1275243.1499999999</v>
      </c>
      <c r="G133" s="156">
        <v>34286.879999999997</v>
      </c>
      <c r="H133" s="156">
        <v>1365.42</v>
      </c>
      <c r="I133" s="156">
        <v>-1010.2</v>
      </c>
      <c r="J133" s="156">
        <v>13098.85</v>
      </c>
    </row>
    <row r="134" spans="1:10">
      <c r="A134" s="146">
        <v>43100</v>
      </c>
      <c r="B134" s="154" t="s">
        <v>156</v>
      </c>
      <c r="C134" s="154" t="s">
        <v>199</v>
      </c>
      <c r="D134" s="156">
        <v>1400943.87</v>
      </c>
      <c r="E134" s="154" t="s">
        <v>183</v>
      </c>
      <c r="F134" s="156">
        <v>1381368.68</v>
      </c>
      <c r="G134" s="156">
        <v>32063.87</v>
      </c>
      <c r="H134" s="156">
        <v>1760.43</v>
      </c>
      <c r="I134" s="156">
        <v>-98.16</v>
      </c>
      <c r="J134" s="156">
        <v>14150.95</v>
      </c>
    </row>
    <row r="135" spans="1:10">
      <c r="A135" s="146">
        <v>43131</v>
      </c>
      <c r="B135" s="154" t="s">
        <v>156</v>
      </c>
      <c r="C135" s="154" t="s">
        <v>199</v>
      </c>
      <c r="D135" s="156">
        <v>1693922.51</v>
      </c>
      <c r="E135" s="154" t="s">
        <v>183</v>
      </c>
      <c r="F135" s="156">
        <v>1667701.43</v>
      </c>
      <c r="G135" s="156">
        <v>43762.64</v>
      </c>
      <c r="H135" s="156">
        <v>-60.54</v>
      </c>
      <c r="I135" s="156">
        <v>-370.69</v>
      </c>
      <c r="J135" s="156">
        <v>17110.330000000002</v>
      </c>
    </row>
    <row r="136" spans="1:10">
      <c r="A136" s="146">
        <v>43159</v>
      </c>
      <c r="B136" s="154" t="s">
        <v>156</v>
      </c>
      <c r="C136" s="154" t="s">
        <v>199</v>
      </c>
      <c r="D136" s="156">
        <v>1330426.19</v>
      </c>
      <c r="E136" s="154" t="s">
        <v>183</v>
      </c>
      <c r="F136" s="156">
        <v>1327968.94</v>
      </c>
      <c r="G136" s="156">
        <v>16748.439999999999</v>
      </c>
      <c r="H136" s="156">
        <v>-678.88</v>
      </c>
      <c r="I136" s="156">
        <v>-173.66</v>
      </c>
      <c r="J136" s="156">
        <v>13438.65</v>
      </c>
    </row>
    <row r="137" spans="1:10">
      <c r="A137" s="146">
        <v>43190</v>
      </c>
      <c r="B137" s="154" t="s">
        <v>156</v>
      </c>
      <c r="C137" s="154" t="s">
        <v>199</v>
      </c>
      <c r="D137" s="156">
        <v>1177641.02</v>
      </c>
      <c r="E137" s="154" t="s">
        <v>183</v>
      </c>
      <c r="F137" s="156">
        <v>1177862.3899999999</v>
      </c>
      <c r="G137" s="156">
        <v>10205.549999999999</v>
      </c>
      <c r="H137" s="156">
        <v>1578.02</v>
      </c>
      <c r="I137" s="156">
        <v>-109.57</v>
      </c>
      <c r="J137" s="156">
        <v>11895.37</v>
      </c>
    </row>
    <row r="138" spans="1:10">
      <c r="A138" s="146">
        <v>43220</v>
      </c>
      <c r="B138" s="154" t="s">
        <v>156</v>
      </c>
      <c r="C138" s="154" t="s">
        <v>199</v>
      </c>
      <c r="D138" s="156">
        <v>1546743.5</v>
      </c>
      <c r="E138" s="154" t="s">
        <v>183</v>
      </c>
      <c r="F138" s="156">
        <v>1546496.57</v>
      </c>
      <c r="G138" s="156">
        <v>15760.2</v>
      </c>
      <c r="H138" s="156">
        <v>110.41</v>
      </c>
      <c r="I138" s="156">
        <v>0</v>
      </c>
      <c r="J138" s="156">
        <v>15623.68</v>
      </c>
    </row>
    <row r="139" spans="1:10">
      <c r="A139" s="146">
        <v>43251</v>
      </c>
      <c r="B139" s="154" t="s">
        <v>156</v>
      </c>
      <c r="C139" s="154" t="s">
        <v>199</v>
      </c>
      <c r="D139" s="156">
        <v>1393716.2</v>
      </c>
      <c r="E139" s="154" t="s">
        <v>183</v>
      </c>
      <c r="F139" s="156">
        <v>1393182.34</v>
      </c>
      <c r="G139" s="156">
        <v>10191.530000000001</v>
      </c>
      <c r="H139" s="156">
        <v>4420.2700000000004</v>
      </c>
      <c r="I139" s="156">
        <v>0</v>
      </c>
      <c r="J139" s="156">
        <v>14077.94</v>
      </c>
    </row>
    <row r="140" spans="1:10">
      <c r="A140" s="146">
        <v>43281</v>
      </c>
      <c r="B140" s="154" t="s">
        <v>156</v>
      </c>
      <c r="C140" s="154" t="s">
        <v>199</v>
      </c>
      <c r="D140" s="156">
        <v>1412914.39</v>
      </c>
      <c r="E140" s="154" t="s">
        <v>183</v>
      </c>
      <c r="F140" s="156">
        <v>1443747.77</v>
      </c>
      <c r="G140" s="156">
        <v>10626.12</v>
      </c>
      <c r="H140" s="156">
        <v>-27123.33</v>
      </c>
      <c r="I140" s="156">
        <v>-64.31</v>
      </c>
      <c r="J140" s="156">
        <v>14271.86</v>
      </c>
    </row>
    <row r="141" spans="1:10">
      <c r="A141" s="146">
        <v>43312</v>
      </c>
      <c r="B141" s="154" t="s">
        <v>156</v>
      </c>
      <c r="C141" s="154" t="s">
        <v>199</v>
      </c>
      <c r="D141" s="156">
        <v>1462357.55</v>
      </c>
      <c r="E141" s="154" t="s">
        <v>183</v>
      </c>
      <c r="F141" s="156">
        <v>1470013.16</v>
      </c>
      <c r="G141" s="156">
        <v>6840.92</v>
      </c>
      <c r="H141" s="156">
        <v>372.41</v>
      </c>
      <c r="I141" s="156">
        <v>-97.64</v>
      </c>
      <c r="J141" s="156">
        <v>14771.3</v>
      </c>
    </row>
    <row r="142" spans="1:10">
      <c r="A142" s="146">
        <v>43343</v>
      </c>
      <c r="B142" s="154" t="s">
        <v>156</v>
      </c>
      <c r="C142" s="154" t="s">
        <v>199</v>
      </c>
      <c r="D142" s="156">
        <v>1506532.94</v>
      </c>
      <c r="E142" s="154" t="s">
        <v>183</v>
      </c>
      <c r="F142" s="156">
        <v>1482711.81</v>
      </c>
      <c r="G142" s="156">
        <v>36698.239999999998</v>
      </c>
      <c r="H142" s="156">
        <v>2751.45</v>
      </c>
      <c r="I142" s="156">
        <v>-411.06</v>
      </c>
      <c r="J142" s="156">
        <v>15217.5</v>
      </c>
    </row>
    <row r="143" spans="1:10">
      <c r="A143" s="146">
        <v>43373</v>
      </c>
      <c r="B143" s="154" t="s">
        <v>156</v>
      </c>
      <c r="C143" s="154" t="s">
        <v>199</v>
      </c>
      <c r="D143" s="156">
        <v>1450010.97</v>
      </c>
      <c r="E143" s="154" t="s">
        <v>183</v>
      </c>
      <c r="F143" s="156">
        <v>1453128.06</v>
      </c>
      <c r="G143" s="156">
        <v>9964.18</v>
      </c>
      <c r="H143" s="156">
        <v>1640.19</v>
      </c>
      <c r="I143" s="156">
        <v>-74.88</v>
      </c>
      <c r="J143" s="156">
        <v>14646.58</v>
      </c>
    </row>
    <row r="144" spans="1:10">
      <c r="A144" s="146">
        <v>43404</v>
      </c>
      <c r="B144" s="154" t="s">
        <v>156</v>
      </c>
      <c r="C144" s="154" t="s">
        <v>199</v>
      </c>
      <c r="D144" s="156">
        <v>1298667.7</v>
      </c>
      <c r="E144" s="154" t="s">
        <v>183</v>
      </c>
      <c r="F144" s="156">
        <v>1329152.94</v>
      </c>
      <c r="G144" s="156">
        <v>11515.77</v>
      </c>
      <c r="H144" s="156">
        <v>-28814.13</v>
      </c>
      <c r="I144" s="156">
        <v>-69.02</v>
      </c>
      <c r="J144" s="156">
        <v>13117.86</v>
      </c>
    </row>
    <row r="145" spans="1:10">
      <c r="A145" s="146">
        <v>43434</v>
      </c>
      <c r="B145" s="154" t="s">
        <v>156</v>
      </c>
      <c r="C145" s="154" t="s">
        <v>199</v>
      </c>
      <c r="D145" s="156">
        <v>1600267.79</v>
      </c>
      <c r="E145" s="154" t="s">
        <v>183</v>
      </c>
      <c r="F145" s="156">
        <v>1609907.38</v>
      </c>
      <c r="G145" s="156">
        <v>7606.48</v>
      </c>
      <c r="H145" s="156">
        <v>-786.24</v>
      </c>
      <c r="I145" s="156">
        <v>-295.51</v>
      </c>
      <c r="J145" s="156">
        <v>16164.32</v>
      </c>
    </row>
    <row r="146" spans="1:10">
      <c r="A146" s="146">
        <v>43465</v>
      </c>
      <c r="B146" s="154" t="s">
        <v>156</v>
      </c>
      <c r="C146" s="154" t="s">
        <v>199</v>
      </c>
      <c r="D146" s="156">
        <v>1517765.63</v>
      </c>
      <c r="E146" s="154" t="s">
        <v>183</v>
      </c>
      <c r="F146" s="156">
        <v>1523490.83</v>
      </c>
      <c r="G146" s="156">
        <v>10009.370000000001</v>
      </c>
      <c r="H146" s="156">
        <v>-239.71</v>
      </c>
      <c r="I146" s="156">
        <v>-163.89</v>
      </c>
      <c r="J146" s="156">
        <v>15330.97</v>
      </c>
    </row>
    <row r="147" spans="1:10">
      <c r="A147" s="146">
        <v>43496</v>
      </c>
      <c r="B147" s="154" t="s">
        <v>156</v>
      </c>
      <c r="C147" s="154" t="s">
        <v>199</v>
      </c>
      <c r="D147" s="156">
        <v>1806109.77</v>
      </c>
      <c r="E147" s="154" t="s">
        <v>183</v>
      </c>
      <c r="F147" s="156">
        <v>1808355.7</v>
      </c>
      <c r="G147" s="156">
        <v>14791.75</v>
      </c>
      <c r="H147" s="156">
        <v>1781.34</v>
      </c>
      <c r="I147" s="156">
        <v>-575.49</v>
      </c>
      <c r="J147" s="156">
        <v>18243.53</v>
      </c>
    </row>
    <row r="148" spans="1:10">
      <c r="A148" s="146">
        <v>43524</v>
      </c>
      <c r="B148" s="154" t="s">
        <v>156</v>
      </c>
      <c r="C148" s="154" t="s">
        <v>199</v>
      </c>
      <c r="D148" s="156">
        <v>1432305.56</v>
      </c>
      <c r="E148" s="154" t="s">
        <v>183</v>
      </c>
      <c r="F148" s="156">
        <v>1437803.99</v>
      </c>
      <c r="G148" s="156">
        <v>10876.32</v>
      </c>
      <c r="H148" s="156">
        <v>-497.39</v>
      </c>
      <c r="I148" s="156">
        <v>-1409.63</v>
      </c>
      <c r="J148" s="156">
        <v>14467.73</v>
      </c>
    </row>
    <row r="149" spans="1:10">
      <c r="A149" s="146">
        <v>43555</v>
      </c>
      <c r="B149" s="154" t="s">
        <v>156</v>
      </c>
      <c r="C149" s="154" t="s">
        <v>199</v>
      </c>
      <c r="D149" s="156">
        <v>1376787.21</v>
      </c>
      <c r="E149" s="154" t="s">
        <v>183</v>
      </c>
      <c r="F149" s="156">
        <v>1377180.95</v>
      </c>
      <c r="G149" s="156">
        <v>12679.11</v>
      </c>
      <c r="H149" s="156">
        <v>899.68</v>
      </c>
      <c r="I149" s="156">
        <v>-65.59</v>
      </c>
      <c r="J149" s="156">
        <v>13906.94</v>
      </c>
    </row>
    <row r="150" spans="1:10">
      <c r="A150" s="146">
        <v>43585</v>
      </c>
      <c r="B150" s="154" t="s">
        <v>156</v>
      </c>
      <c r="C150" s="154" t="s">
        <v>199</v>
      </c>
      <c r="D150" s="156">
        <v>1546357.92</v>
      </c>
      <c r="E150" s="154" t="s">
        <v>183</v>
      </c>
      <c r="F150" s="156">
        <v>1545240.96</v>
      </c>
      <c r="G150" s="156">
        <v>13587.24</v>
      </c>
      <c r="H150" s="156">
        <v>3944.93</v>
      </c>
      <c r="I150" s="156">
        <v>-795.43</v>
      </c>
      <c r="J150" s="156">
        <v>15619.78</v>
      </c>
    </row>
    <row r="151" spans="1:10">
      <c r="A151" s="146">
        <v>43616</v>
      </c>
      <c r="B151" s="154" t="s">
        <v>156</v>
      </c>
      <c r="C151" s="154" t="s">
        <v>199</v>
      </c>
      <c r="D151" s="156">
        <v>1605461.46</v>
      </c>
      <c r="E151" s="154" t="s">
        <v>183</v>
      </c>
      <c r="F151" s="156">
        <v>1610231.4</v>
      </c>
      <c r="G151" s="156">
        <v>10690.1</v>
      </c>
      <c r="H151" s="156">
        <v>821.15</v>
      </c>
      <c r="I151" s="156">
        <v>-64.41</v>
      </c>
      <c r="J151" s="156">
        <v>16216.78</v>
      </c>
    </row>
    <row r="152" spans="1:10">
      <c r="A152" s="146">
        <v>43646</v>
      </c>
      <c r="B152" s="154" t="s">
        <v>156</v>
      </c>
      <c r="C152" s="154" t="s">
        <v>199</v>
      </c>
      <c r="D152" s="156">
        <v>1688496.99</v>
      </c>
      <c r="E152" s="154" t="s">
        <v>183</v>
      </c>
      <c r="F152" s="156">
        <v>1690371.43</v>
      </c>
      <c r="G152" s="156">
        <v>14198.6</v>
      </c>
      <c r="H152" s="156">
        <v>982.49</v>
      </c>
      <c r="I152" s="156">
        <v>0</v>
      </c>
      <c r="J152" s="156">
        <v>17055.53</v>
      </c>
    </row>
    <row r="153" spans="1:10">
      <c r="A153" s="146">
        <v>43677</v>
      </c>
      <c r="B153" s="154" t="s">
        <v>156</v>
      </c>
      <c r="C153" s="154" t="s">
        <v>199</v>
      </c>
      <c r="D153" s="156">
        <v>1561376.11</v>
      </c>
      <c r="E153" s="154" t="s">
        <v>183</v>
      </c>
      <c r="F153" s="156">
        <v>1560095.37</v>
      </c>
      <c r="G153" s="156">
        <v>15703.6</v>
      </c>
      <c r="H153" s="156">
        <v>1348.62</v>
      </c>
      <c r="I153" s="156">
        <v>0</v>
      </c>
      <c r="J153" s="156">
        <v>15771.48</v>
      </c>
    </row>
    <row r="154" spans="1:10">
      <c r="A154" s="146">
        <v>43708</v>
      </c>
      <c r="B154" s="154" t="s">
        <v>156</v>
      </c>
      <c r="C154" s="154" t="s">
        <v>199</v>
      </c>
      <c r="D154" s="156">
        <v>1695365.15</v>
      </c>
      <c r="E154" s="154" t="s">
        <v>183</v>
      </c>
      <c r="F154" s="156">
        <v>1699582.98</v>
      </c>
      <c r="G154" s="156">
        <v>12987.8</v>
      </c>
      <c r="H154" s="156">
        <v>227.87</v>
      </c>
      <c r="I154" s="156">
        <v>-308.60000000000002</v>
      </c>
      <c r="J154" s="156">
        <v>17124.900000000001</v>
      </c>
    </row>
    <row r="155" spans="1:10">
      <c r="A155" s="146">
        <v>43738</v>
      </c>
      <c r="B155" s="154" t="s">
        <v>156</v>
      </c>
      <c r="C155" s="154" t="s">
        <v>199</v>
      </c>
      <c r="D155" s="156">
        <v>1610771.32</v>
      </c>
      <c r="E155" s="154" t="s">
        <v>183</v>
      </c>
      <c r="F155" s="156">
        <v>1611187.3</v>
      </c>
      <c r="G155" s="156">
        <v>13127.03</v>
      </c>
      <c r="H155" s="156">
        <v>2804.43</v>
      </c>
      <c r="I155" s="156">
        <v>-77.040000000000006</v>
      </c>
      <c r="J155" s="156">
        <v>16270.4</v>
      </c>
    </row>
    <row r="156" spans="1:10">
      <c r="A156" s="146">
        <v>43769</v>
      </c>
      <c r="B156" s="154" t="s">
        <v>156</v>
      </c>
      <c r="C156" s="154" t="s">
        <v>199</v>
      </c>
      <c r="D156" s="156">
        <v>1567180.32</v>
      </c>
      <c r="E156" s="154" t="s">
        <v>183</v>
      </c>
      <c r="F156" s="156">
        <v>1569013.37</v>
      </c>
      <c r="G156" s="156">
        <v>13320.75</v>
      </c>
      <c r="H156" s="156">
        <v>936.89</v>
      </c>
      <c r="I156" s="156">
        <v>-260.58</v>
      </c>
      <c r="J156" s="156">
        <v>15830.11</v>
      </c>
    </row>
    <row r="157" spans="1:10">
      <c r="A157" s="146">
        <v>43799</v>
      </c>
      <c r="B157" s="154" t="s">
        <v>156</v>
      </c>
      <c r="C157" s="154" t="s">
        <v>199</v>
      </c>
      <c r="D157" s="156">
        <v>1560852.75</v>
      </c>
      <c r="E157" s="154" t="s">
        <v>183</v>
      </c>
      <c r="F157" s="156">
        <v>1565158.57</v>
      </c>
      <c r="G157" s="156">
        <v>12950.03</v>
      </c>
      <c r="H157" s="156">
        <v>1265.18</v>
      </c>
      <c r="I157" s="156">
        <v>-2754.83</v>
      </c>
      <c r="J157" s="156">
        <v>15766.2</v>
      </c>
    </row>
    <row r="158" spans="1:10">
      <c r="A158" s="146">
        <v>43830</v>
      </c>
      <c r="B158" s="154" t="s">
        <v>156</v>
      </c>
      <c r="C158" s="154" t="s">
        <v>199</v>
      </c>
      <c r="D158" s="156">
        <v>1644487.4</v>
      </c>
      <c r="E158" s="154" t="s">
        <v>183</v>
      </c>
      <c r="F158" s="156">
        <v>1649666.43</v>
      </c>
      <c r="G158" s="156">
        <v>6977.66</v>
      </c>
      <c r="H158" s="156">
        <v>4619.28</v>
      </c>
      <c r="I158" s="156">
        <v>-164.99</v>
      </c>
      <c r="J158" s="156">
        <v>16610.98</v>
      </c>
    </row>
    <row r="159" spans="1:10">
      <c r="A159" s="146">
        <v>43861</v>
      </c>
      <c r="B159" s="154" t="s">
        <v>156</v>
      </c>
      <c r="C159" s="154" t="s">
        <v>199</v>
      </c>
      <c r="D159" s="156">
        <v>1955757.07</v>
      </c>
      <c r="E159" s="154" t="s">
        <v>183</v>
      </c>
      <c r="F159" s="156">
        <v>1953032.8</v>
      </c>
      <c r="G159" s="156">
        <v>22339.5</v>
      </c>
      <c r="H159" s="156">
        <v>452.28</v>
      </c>
      <c r="I159" s="156">
        <v>-312.39</v>
      </c>
      <c r="J159" s="156">
        <v>19755.12</v>
      </c>
    </row>
    <row r="160" spans="1:10">
      <c r="A160" s="146">
        <v>43890</v>
      </c>
      <c r="B160" s="154" t="s">
        <v>156</v>
      </c>
      <c r="C160" s="154" t="s">
        <v>199</v>
      </c>
      <c r="D160" s="156">
        <v>1515721.67</v>
      </c>
      <c r="E160" s="154" t="s">
        <v>183</v>
      </c>
      <c r="F160" s="156">
        <v>1539063.52</v>
      </c>
      <c r="G160" s="156">
        <v>8069.32</v>
      </c>
      <c r="H160" s="156">
        <v>1066.46</v>
      </c>
      <c r="I160" s="156">
        <v>-17167.32</v>
      </c>
      <c r="J160" s="156">
        <v>15310.31</v>
      </c>
    </row>
    <row r="161" spans="1:10">
      <c r="A161" s="146">
        <v>43921</v>
      </c>
      <c r="B161" s="154" t="s">
        <v>156</v>
      </c>
      <c r="C161" s="154" t="s">
        <v>199</v>
      </c>
      <c r="D161" s="156">
        <v>1330014.9099999999</v>
      </c>
      <c r="E161" s="154" t="s">
        <v>183</v>
      </c>
      <c r="F161" s="156">
        <v>1463342.05</v>
      </c>
      <c r="G161" s="156">
        <v>11074.45</v>
      </c>
      <c r="H161" s="156">
        <v>-129842.25</v>
      </c>
      <c r="I161" s="156">
        <v>-1124.8399999999999</v>
      </c>
      <c r="J161" s="156">
        <v>13434.5</v>
      </c>
    </row>
    <row r="162" spans="1:10">
      <c r="A162" s="146">
        <v>43951</v>
      </c>
      <c r="B162" s="154" t="s">
        <v>156</v>
      </c>
      <c r="C162" s="154" t="s">
        <v>199</v>
      </c>
      <c r="D162" s="160">
        <v>1624025.92</v>
      </c>
      <c r="E162" s="161" t="s">
        <v>183</v>
      </c>
      <c r="F162" s="160">
        <v>1621426</v>
      </c>
      <c r="G162" s="160">
        <v>15185.42</v>
      </c>
      <c r="H162" s="160">
        <v>3911.62</v>
      </c>
      <c r="I162" s="160">
        <v>-92.81</v>
      </c>
      <c r="J162" s="160">
        <v>16404.310000000001</v>
      </c>
    </row>
    <row r="163" spans="1:10">
      <c r="A163" s="151">
        <v>43982</v>
      </c>
      <c r="B163" s="154" t="s">
        <v>156</v>
      </c>
      <c r="C163" s="154" t="s">
        <v>199</v>
      </c>
      <c r="D163" s="160">
        <v>1665443.75</v>
      </c>
      <c r="E163" s="161" t="s">
        <v>183</v>
      </c>
      <c r="F163" s="160">
        <v>1667111.89</v>
      </c>
      <c r="G163" s="160">
        <v>13049.64</v>
      </c>
      <c r="H163" s="160">
        <v>2104.88</v>
      </c>
      <c r="I163" s="160">
        <v>0</v>
      </c>
      <c r="J163" s="160">
        <v>16822.66</v>
      </c>
    </row>
    <row r="164" spans="1:10">
      <c r="A164" s="148">
        <v>44012</v>
      </c>
      <c r="B164" s="154" t="s">
        <v>156</v>
      </c>
      <c r="C164" s="154" t="s">
        <v>199</v>
      </c>
      <c r="D164" s="142">
        <v>1867200.91</v>
      </c>
      <c r="E164" s="143" t="s">
        <v>183</v>
      </c>
      <c r="F164" s="142">
        <v>1875331.83</v>
      </c>
      <c r="G164" s="142">
        <v>16026.43</v>
      </c>
      <c r="H164" s="142">
        <v>-5253.96</v>
      </c>
      <c r="I164" s="150">
        <v>-42.78</v>
      </c>
      <c r="J164" s="142">
        <v>18860.61</v>
      </c>
    </row>
    <row r="165" spans="1:10">
      <c r="A165" s="148">
        <v>44043</v>
      </c>
      <c r="B165" s="154" t="s">
        <v>156</v>
      </c>
      <c r="C165" s="154" t="s">
        <v>199</v>
      </c>
      <c r="D165" s="160">
        <v>1911629.75</v>
      </c>
      <c r="E165" s="161" t="s">
        <v>183</v>
      </c>
      <c r="F165" s="160">
        <v>1920118.77</v>
      </c>
      <c r="G165" s="160">
        <v>11584.21</v>
      </c>
      <c r="H165" s="160">
        <v>-744.25</v>
      </c>
      <c r="I165" s="160">
        <v>-19.59</v>
      </c>
      <c r="J165" s="160">
        <v>19309.39</v>
      </c>
    </row>
    <row r="166" spans="1:10">
      <c r="A166" s="151">
        <v>44074</v>
      </c>
      <c r="B166" s="154" t="s">
        <v>156</v>
      </c>
      <c r="C166" s="154" t="s">
        <v>199</v>
      </c>
      <c r="D166" s="145">
        <v>1872394.86</v>
      </c>
      <c r="E166" s="155" t="s">
        <v>183</v>
      </c>
      <c r="F166" s="145">
        <v>1860214.58</v>
      </c>
      <c r="G166" s="145">
        <v>32856.870000000003</v>
      </c>
      <c r="H166" s="145">
        <v>-1640.1</v>
      </c>
      <c r="I166" s="145">
        <v>-123.41</v>
      </c>
      <c r="J166" s="145">
        <v>18913.080000000002</v>
      </c>
    </row>
    <row r="167" spans="1:10">
      <c r="A167" s="151">
        <v>44104</v>
      </c>
      <c r="B167" s="154" t="s">
        <v>156</v>
      </c>
      <c r="C167" s="154" t="s">
        <v>199</v>
      </c>
      <c r="D167" s="145">
        <v>3286507.11</v>
      </c>
      <c r="E167" s="155" t="s">
        <v>183</v>
      </c>
      <c r="F167" s="145">
        <v>1835381.47</v>
      </c>
      <c r="G167" s="145">
        <v>12334.67</v>
      </c>
      <c r="H167" s="145">
        <v>1472169.85</v>
      </c>
      <c r="I167" s="145">
        <v>-181.85</v>
      </c>
      <c r="J167" s="145">
        <v>33197.03</v>
      </c>
    </row>
    <row r="168" spans="1:10">
      <c r="A168" s="148">
        <v>44135</v>
      </c>
      <c r="B168" s="154" t="s">
        <v>156</v>
      </c>
      <c r="C168" s="154" t="s">
        <v>199</v>
      </c>
      <c r="D168" s="145">
        <v>1845127.18</v>
      </c>
      <c r="E168" s="155" t="s">
        <v>183</v>
      </c>
      <c r="F168" s="145">
        <v>1852620.89</v>
      </c>
      <c r="G168" s="145">
        <v>11188.28</v>
      </c>
      <c r="H168" s="145">
        <v>159.72</v>
      </c>
      <c r="I168" s="145">
        <v>-204.07</v>
      </c>
      <c r="J168" s="145">
        <v>18637.64</v>
      </c>
    </row>
    <row r="169" spans="1:10">
      <c r="A169" s="146">
        <v>44165</v>
      </c>
      <c r="B169" s="154" t="s">
        <v>156</v>
      </c>
      <c r="C169" s="154" t="s">
        <v>199</v>
      </c>
      <c r="D169" s="145">
        <v>1879728.41</v>
      </c>
      <c r="E169" s="155" t="s">
        <v>183</v>
      </c>
      <c r="F169" s="145">
        <v>1881373.29</v>
      </c>
      <c r="G169" s="145">
        <v>17395.28</v>
      </c>
      <c r="H169" s="145">
        <v>422.77</v>
      </c>
      <c r="I169" s="145">
        <v>-475.77</v>
      </c>
      <c r="J169" s="145">
        <v>18987.16</v>
      </c>
    </row>
    <row r="170" spans="1:10">
      <c r="A170" s="146">
        <v>44196</v>
      </c>
      <c r="B170" s="154" t="s">
        <v>156</v>
      </c>
      <c r="C170" s="154" t="s">
        <v>199</v>
      </c>
      <c r="D170" s="145">
        <v>1934140.8</v>
      </c>
      <c r="E170" s="155" t="s">
        <v>183</v>
      </c>
      <c r="F170" s="145">
        <v>1934374.73</v>
      </c>
      <c r="G170" s="145">
        <v>15617.72</v>
      </c>
      <c r="H170" s="145">
        <v>3685.13</v>
      </c>
      <c r="I170" s="145">
        <v>0</v>
      </c>
      <c r="J170" s="145">
        <v>19536.78</v>
      </c>
    </row>
    <row r="171" spans="1:10">
      <c r="A171" s="148">
        <v>44227</v>
      </c>
      <c r="B171" s="154" t="s">
        <v>156</v>
      </c>
      <c r="C171" s="154" t="s">
        <v>199</v>
      </c>
      <c r="D171" s="145">
        <v>2362472.65</v>
      </c>
      <c r="E171" s="155" t="s">
        <v>183</v>
      </c>
      <c r="F171" s="145">
        <v>2375494.88</v>
      </c>
      <c r="G171" s="145">
        <v>10813.16</v>
      </c>
      <c r="H171" s="145">
        <v>399.86</v>
      </c>
      <c r="I171" s="145">
        <v>-371.89</v>
      </c>
      <c r="J171" s="145">
        <v>23863.360000000001</v>
      </c>
    </row>
    <row r="172" spans="1:10">
      <c r="A172" s="148">
        <v>44255</v>
      </c>
      <c r="B172" s="154" t="s">
        <v>156</v>
      </c>
      <c r="C172" s="154" t="s">
        <v>199</v>
      </c>
      <c r="D172" s="145">
        <v>1891496.32</v>
      </c>
      <c r="E172" s="155" t="s">
        <v>183</v>
      </c>
      <c r="F172" s="145">
        <v>1894718.42</v>
      </c>
      <c r="G172" s="145">
        <v>13270.54</v>
      </c>
      <c r="H172" s="145">
        <v>2848.37</v>
      </c>
      <c r="I172" s="145">
        <v>-234.98</v>
      </c>
      <c r="J172" s="145">
        <v>19106.03</v>
      </c>
    </row>
    <row r="173" spans="1:10">
      <c r="A173" s="148">
        <v>44286</v>
      </c>
      <c r="B173" s="154" t="s">
        <v>156</v>
      </c>
      <c r="C173" s="154" t="s">
        <v>199</v>
      </c>
      <c r="D173" s="145">
        <v>1794116.65</v>
      </c>
      <c r="E173" s="155" t="s">
        <v>183</v>
      </c>
      <c r="F173" s="145">
        <v>1797229.84</v>
      </c>
      <c r="G173" s="145">
        <v>15225.76</v>
      </c>
      <c r="H173" s="145">
        <v>-182.09</v>
      </c>
      <c r="I173" s="145">
        <v>-34.46</v>
      </c>
      <c r="J173" s="145">
        <v>18122.400000000001</v>
      </c>
    </row>
    <row r="174" spans="1:10">
      <c r="A174" s="148">
        <v>44316</v>
      </c>
      <c r="B174" s="154" t="s">
        <v>156</v>
      </c>
      <c r="C174" s="154" t="s">
        <v>199</v>
      </c>
      <c r="D174" s="145">
        <v>2259087.77</v>
      </c>
      <c r="E174" s="155" t="s">
        <v>183</v>
      </c>
      <c r="F174" s="145">
        <v>2262044.9</v>
      </c>
      <c r="G174" s="145">
        <v>19032.5</v>
      </c>
      <c r="H174" s="145">
        <v>867.27</v>
      </c>
      <c r="I174" s="145">
        <v>-37.83</v>
      </c>
      <c r="J174" s="145">
        <v>22819.07</v>
      </c>
    </row>
    <row r="175" spans="1:10">
      <c r="A175" s="148">
        <v>44347</v>
      </c>
      <c r="B175" s="154" t="s">
        <v>156</v>
      </c>
      <c r="C175" s="154" t="s">
        <v>199</v>
      </c>
      <c r="D175" s="145">
        <v>2176296.94</v>
      </c>
      <c r="E175" s="155" t="s">
        <v>183</v>
      </c>
      <c r="F175" s="145">
        <v>2186284.33</v>
      </c>
      <c r="G175" s="145">
        <v>11329.85</v>
      </c>
      <c r="H175" s="145">
        <v>679.71</v>
      </c>
      <c r="I175" s="145">
        <v>-14.14</v>
      </c>
      <c r="J175" s="145">
        <v>21982.81</v>
      </c>
    </row>
    <row r="176" spans="1:10">
      <c r="A176" s="148">
        <v>44377</v>
      </c>
      <c r="B176" s="154" t="s">
        <v>156</v>
      </c>
      <c r="C176" s="154" t="s">
        <v>199</v>
      </c>
      <c r="D176" s="145">
        <v>2211479.59</v>
      </c>
      <c r="E176" s="155" t="s">
        <v>183</v>
      </c>
      <c r="F176" s="145">
        <v>2218655.19</v>
      </c>
      <c r="G176" s="145">
        <v>12118.13</v>
      </c>
      <c r="H176" s="145">
        <v>3071.27</v>
      </c>
      <c r="I176" s="145">
        <v>-26.83</v>
      </c>
      <c r="J176" s="145">
        <v>22338.17</v>
      </c>
    </row>
    <row r="177" spans="1:10">
      <c r="A177" s="148">
        <v>44408</v>
      </c>
      <c r="B177" s="154" t="s">
        <v>156</v>
      </c>
      <c r="C177" s="154" t="s">
        <v>199</v>
      </c>
      <c r="D177" s="145">
        <v>2256133.62</v>
      </c>
      <c r="E177" s="155" t="s">
        <v>183</v>
      </c>
      <c r="F177" s="145">
        <v>2261650.0499999998</v>
      </c>
      <c r="G177" s="145">
        <v>16696.900000000001</v>
      </c>
      <c r="H177" s="145">
        <v>670.13</v>
      </c>
      <c r="I177" s="145">
        <v>-94.23</v>
      </c>
      <c r="J177" s="145">
        <v>22789.23</v>
      </c>
    </row>
    <row r="178" spans="1:10">
      <c r="A178" s="148">
        <v>44439</v>
      </c>
      <c r="B178" s="154" t="s">
        <v>156</v>
      </c>
      <c r="C178" s="154" t="s">
        <v>199</v>
      </c>
      <c r="D178" s="145">
        <v>2250965.4500000002</v>
      </c>
      <c r="E178" s="155" t="s">
        <v>183</v>
      </c>
      <c r="F178" s="145">
        <v>2257627.4</v>
      </c>
      <c r="G178" s="145">
        <v>14674.02</v>
      </c>
      <c r="H178" s="145">
        <v>1494.66</v>
      </c>
      <c r="I178" s="145">
        <v>-93.61</v>
      </c>
      <c r="J178" s="145">
        <v>22737.02</v>
      </c>
    </row>
    <row r="179" spans="1:10">
      <c r="A179" s="148">
        <v>44469</v>
      </c>
      <c r="B179" s="154" t="s">
        <v>156</v>
      </c>
      <c r="C179" s="154" t="s">
        <v>199</v>
      </c>
      <c r="D179" s="145">
        <v>2200513.4500000002</v>
      </c>
      <c r="E179" s="155" t="s">
        <v>183</v>
      </c>
      <c r="F179" s="145">
        <v>2198962.58</v>
      </c>
      <c r="G179" s="145">
        <v>21637.38</v>
      </c>
      <c r="H179" s="145">
        <v>2156.17</v>
      </c>
      <c r="I179" s="145">
        <v>-15.27</v>
      </c>
      <c r="J179" s="145">
        <v>22227.41</v>
      </c>
    </row>
    <row r="180" spans="1:10">
      <c r="A180" s="148">
        <v>44500</v>
      </c>
      <c r="B180" s="154" t="s">
        <v>156</v>
      </c>
      <c r="C180" s="154" t="s">
        <v>199</v>
      </c>
      <c r="D180" s="145">
        <v>2131238.13</v>
      </c>
      <c r="E180" s="155" t="s">
        <v>183</v>
      </c>
      <c r="F180" s="145">
        <v>2141140.23</v>
      </c>
      <c r="G180" s="145">
        <v>11866.63</v>
      </c>
      <c r="H180" s="145">
        <v>-157.86000000000001</v>
      </c>
      <c r="I180" s="145">
        <v>-83.2</v>
      </c>
      <c r="J180" s="145">
        <v>21527.67</v>
      </c>
    </row>
    <row r="181" spans="1:10">
      <c r="A181" s="148">
        <v>44530</v>
      </c>
      <c r="B181" s="154" t="s">
        <v>156</v>
      </c>
      <c r="C181" s="154" t="s">
        <v>199</v>
      </c>
      <c r="D181" s="145">
        <v>2198156.89</v>
      </c>
      <c r="E181" s="155" t="s">
        <v>183</v>
      </c>
      <c r="F181" s="145">
        <v>2203367.36</v>
      </c>
      <c r="G181" s="145">
        <v>14672.6</v>
      </c>
      <c r="H181" s="145">
        <v>3880.04</v>
      </c>
      <c r="I181" s="145">
        <v>-1559.51</v>
      </c>
      <c r="J181" s="145">
        <v>22203.599999999999</v>
      </c>
    </row>
    <row r="182" spans="1:10">
      <c r="A182" s="148">
        <v>44561</v>
      </c>
      <c r="B182" s="154" t="s">
        <v>156</v>
      </c>
      <c r="C182" s="154" t="s">
        <v>199</v>
      </c>
      <c r="D182" s="145">
        <v>2355070.48</v>
      </c>
      <c r="E182" s="155" t="s">
        <v>183</v>
      </c>
      <c r="F182" s="145">
        <v>2367700.7599999998</v>
      </c>
      <c r="G182" s="145">
        <v>11028.97</v>
      </c>
      <c r="H182" s="145">
        <v>129.35</v>
      </c>
      <c r="I182" s="145">
        <v>0</v>
      </c>
      <c r="J182" s="145">
        <v>23788.6</v>
      </c>
    </row>
    <row r="183" spans="1:10">
      <c r="A183" s="146">
        <v>44592</v>
      </c>
      <c r="B183" s="154" t="s">
        <v>156</v>
      </c>
      <c r="C183" s="154" t="s">
        <v>199</v>
      </c>
      <c r="D183" s="145">
        <v>2660047.9700000002</v>
      </c>
      <c r="E183" s="155" t="s">
        <v>183</v>
      </c>
      <c r="F183" s="145">
        <v>2663094.6</v>
      </c>
      <c r="G183" s="145">
        <v>21561.200000000001</v>
      </c>
      <c r="H183" s="145">
        <v>3153.6</v>
      </c>
      <c r="I183" s="145">
        <v>-892.26</v>
      </c>
      <c r="J183" s="145">
        <v>26869.17</v>
      </c>
    </row>
    <row r="184" spans="1:10">
      <c r="A184" s="146">
        <v>44620</v>
      </c>
      <c r="B184" s="154" t="s">
        <v>156</v>
      </c>
      <c r="C184" s="154" t="s">
        <v>199</v>
      </c>
      <c r="D184" s="145">
        <v>2148706.9700000002</v>
      </c>
      <c r="E184" s="155" t="s">
        <v>183</v>
      </c>
      <c r="F184" s="145">
        <v>2158542.86</v>
      </c>
      <c r="G184" s="145">
        <v>12195.31</v>
      </c>
      <c r="H184" s="145">
        <v>-227.1</v>
      </c>
      <c r="I184" s="145">
        <v>-99.99</v>
      </c>
      <c r="J184" s="145">
        <v>21704.11</v>
      </c>
    </row>
    <row r="185" spans="1:10">
      <c r="A185" s="146"/>
      <c r="B185" s="154"/>
      <c r="C185" s="154"/>
      <c r="D185" s="145"/>
      <c r="E185" s="155"/>
      <c r="F185" s="145"/>
      <c r="G185" s="145"/>
      <c r="H185" s="145"/>
      <c r="I185" s="145"/>
      <c r="J185" s="145"/>
    </row>
    <row r="186" spans="1:10">
      <c r="A186" s="146"/>
      <c r="B186" s="154"/>
      <c r="C186" s="154"/>
      <c r="D186" s="145"/>
      <c r="E186" s="155"/>
      <c r="F186" s="145"/>
      <c r="G186" s="145"/>
      <c r="H186" s="145"/>
      <c r="I186" s="145"/>
      <c r="J186" s="145"/>
    </row>
    <row r="187" spans="1:10">
      <c r="A187" s="146"/>
      <c r="B187" s="154"/>
      <c r="C187" s="154"/>
      <c r="D187" s="145"/>
      <c r="E187" s="155"/>
      <c r="F187" s="145"/>
      <c r="G187" s="145"/>
      <c r="H187" s="145"/>
      <c r="I187" s="145"/>
      <c r="J187" s="145"/>
    </row>
    <row r="188" spans="1:10">
      <c r="A188" s="146"/>
      <c r="B188" s="154"/>
      <c r="C188" s="154"/>
      <c r="D188" s="145"/>
      <c r="E188" s="155"/>
      <c r="F188" s="145"/>
      <c r="G188" s="145"/>
      <c r="H188" s="145"/>
      <c r="I188" s="145"/>
      <c r="J188" s="145"/>
    </row>
    <row r="189" spans="1:10">
      <c r="A189" s="146"/>
      <c r="B189" s="154"/>
      <c r="C189" s="154"/>
      <c r="D189" s="145"/>
      <c r="E189" s="155"/>
      <c r="F189" s="145"/>
      <c r="G189" s="145"/>
      <c r="H189" s="145"/>
      <c r="I189" s="145"/>
      <c r="J189" s="145"/>
    </row>
    <row r="190" spans="1:10">
      <c r="A190" s="146"/>
      <c r="B190" s="154"/>
      <c r="C190" s="154"/>
      <c r="D190" s="145"/>
      <c r="E190" s="155"/>
      <c r="F190" s="145"/>
      <c r="G190" s="145"/>
      <c r="H190" s="145"/>
      <c r="I190" s="145"/>
      <c r="J190" s="145"/>
    </row>
    <row r="191" spans="1:10">
      <c r="A191" s="146"/>
      <c r="B191" s="154"/>
      <c r="C191" s="154"/>
      <c r="D191" s="145"/>
      <c r="E191" s="155"/>
      <c r="F191" s="145"/>
      <c r="G191" s="145"/>
      <c r="H191" s="145"/>
      <c r="I191" s="145"/>
      <c r="J191" s="145"/>
    </row>
    <row r="192" spans="1:10">
      <c r="A192" s="146"/>
      <c r="B192" s="154"/>
      <c r="C192" s="154"/>
      <c r="D192" s="145"/>
      <c r="E192" s="155"/>
      <c r="F192" s="145"/>
      <c r="G192" s="145"/>
      <c r="H192" s="145"/>
      <c r="I192" s="145"/>
      <c r="J192" s="145"/>
    </row>
    <row r="193" spans="1:10">
      <c r="A193" s="146"/>
      <c r="B193" s="154"/>
      <c r="C193" s="154"/>
      <c r="D193" s="145"/>
      <c r="E193" s="155"/>
      <c r="F193" s="145"/>
      <c r="G193" s="145"/>
      <c r="H193" s="145"/>
      <c r="I193" s="145"/>
      <c r="J193" s="145"/>
    </row>
    <row r="194" spans="1:10">
      <c r="A194" s="146"/>
      <c r="B194" s="154"/>
      <c r="C194" s="154"/>
      <c r="D194" s="145"/>
      <c r="E194" s="155"/>
      <c r="F194" s="145"/>
      <c r="G194" s="145"/>
      <c r="H194" s="145"/>
      <c r="I194" s="145"/>
      <c r="J194" s="145"/>
    </row>
    <row r="195" spans="1:10">
      <c r="A195" s="146"/>
      <c r="B195" s="154"/>
      <c r="C195" s="154"/>
      <c r="D195" s="145"/>
      <c r="E195" s="155"/>
      <c r="F195" s="145"/>
      <c r="G195" s="145"/>
      <c r="H195" s="145"/>
      <c r="I195" s="145"/>
      <c r="J195" s="145"/>
    </row>
    <row r="196" spans="1:10">
      <c r="A196" s="146"/>
      <c r="B196" s="154"/>
      <c r="C196" s="154"/>
      <c r="D196" s="145"/>
      <c r="E196" s="155"/>
      <c r="F196" s="145"/>
      <c r="G196" s="145"/>
      <c r="H196" s="145"/>
      <c r="I196" s="145"/>
      <c r="J196" s="145"/>
    </row>
    <row r="197" spans="1:10">
      <c r="A197" s="146"/>
      <c r="B197" s="154"/>
      <c r="C197" s="154"/>
      <c r="D197" s="145"/>
      <c r="E197" s="155"/>
      <c r="F197" s="145"/>
      <c r="G197" s="145"/>
      <c r="H197" s="145"/>
      <c r="I197" s="145"/>
      <c r="J197" s="145"/>
    </row>
    <row r="198" spans="1:10">
      <c r="A198" s="146"/>
      <c r="B198" s="154"/>
      <c r="C198" s="154"/>
      <c r="D198" s="145"/>
      <c r="E198" s="155"/>
      <c r="F198" s="145"/>
      <c r="G198" s="145"/>
      <c r="H198" s="145"/>
      <c r="I198" s="145"/>
      <c r="J198" s="145"/>
    </row>
    <row r="199" spans="1:10">
      <c r="A199" s="146"/>
      <c r="B199" s="154"/>
      <c r="C199" s="154"/>
      <c r="D199" s="145"/>
      <c r="E199" s="155"/>
      <c r="F199" s="145"/>
      <c r="G199" s="145"/>
      <c r="H199" s="145"/>
      <c r="I199" s="145"/>
      <c r="J199" s="145"/>
    </row>
    <row r="200" spans="1:10">
      <c r="A200" s="146"/>
      <c r="B200" s="154"/>
      <c r="C200" s="154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A6A3F-288D-477F-A643-2E839C9901C9}">
  <sheetPr>
    <tabColor theme="0" tint="-0.249977111117893"/>
  </sheetPr>
  <dimension ref="A1:J202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157</v>
      </c>
      <c r="C2" s="154" t="s">
        <v>200</v>
      </c>
      <c r="D2" s="156">
        <v>3737.95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157</v>
      </c>
      <c r="C3" s="154" t="s">
        <v>200</v>
      </c>
      <c r="D3" s="156">
        <v>5605.24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157</v>
      </c>
      <c r="C4" s="154" t="s">
        <v>200</v>
      </c>
      <c r="D4" s="156">
        <v>5203.43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157</v>
      </c>
      <c r="C5" s="154" t="s">
        <v>200</v>
      </c>
      <c r="D5" s="156">
        <v>5144.7299999999996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157</v>
      </c>
      <c r="C6" s="154" t="s">
        <v>200</v>
      </c>
      <c r="D6" s="156">
        <v>34127.99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157</v>
      </c>
      <c r="C7" s="154" t="s">
        <v>200</v>
      </c>
      <c r="D7" s="156">
        <v>71572.12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157</v>
      </c>
      <c r="C8" s="154" t="s">
        <v>200</v>
      </c>
      <c r="D8" s="156">
        <v>101730.43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157</v>
      </c>
      <c r="C9" s="154" t="s">
        <v>200</v>
      </c>
      <c r="D9" s="156">
        <v>88947.39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157</v>
      </c>
      <c r="C10" s="154" t="s">
        <v>200</v>
      </c>
      <c r="D10" s="156">
        <v>113166.74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157</v>
      </c>
      <c r="C11" s="154" t="s">
        <v>200</v>
      </c>
      <c r="D11" s="156">
        <v>108938.69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157</v>
      </c>
      <c r="C12" s="154" t="s">
        <v>200</v>
      </c>
      <c r="D12" s="156">
        <v>94090.58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157</v>
      </c>
      <c r="C13" s="154" t="s">
        <v>200</v>
      </c>
      <c r="D13" s="156">
        <v>88177.8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157</v>
      </c>
      <c r="C14" s="154" t="s">
        <v>200</v>
      </c>
      <c r="D14" s="156">
        <v>90473.9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157</v>
      </c>
      <c r="C15" s="154" t="s">
        <v>200</v>
      </c>
      <c r="D15" s="156">
        <v>98045.97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157</v>
      </c>
      <c r="C16" s="154" t="s">
        <v>200</v>
      </c>
      <c r="D16" s="156">
        <v>77458.789999999994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157</v>
      </c>
      <c r="C17" s="154" t="s">
        <v>200</v>
      </c>
      <c r="D17" s="156">
        <v>101167.06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157</v>
      </c>
      <c r="C18" s="154" t="s">
        <v>200</v>
      </c>
      <c r="D18" s="156">
        <v>88851.88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157</v>
      </c>
      <c r="C19" s="154" t="s">
        <v>200</v>
      </c>
      <c r="D19" s="156">
        <v>93731.91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157</v>
      </c>
      <c r="C20" s="154" t="s">
        <v>200</v>
      </c>
      <c r="D20" s="156">
        <v>85492.72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157</v>
      </c>
      <c r="C21" s="154" t="s">
        <v>200</v>
      </c>
      <c r="D21" s="156">
        <v>99651.4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157</v>
      </c>
      <c r="C22" s="154" t="s">
        <v>200</v>
      </c>
      <c r="D22" s="156">
        <v>108746.95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157</v>
      </c>
      <c r="C23" s="154" t="s">
        <v>200</v>
      </c>
      <c r="D23" s="156">
        <v>85477.39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157</v>
      </c>
      <c r="C24" s="154" t="s">
        <v>200</v>
      </c>
      <c r="D24" s="156">
        <v>96307.04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157</v>
      </c>
      <c r="C25" s="154" t="s">
        <v>200</v>
      </c>
      <c r="D25" s="156">
        <v>74037.13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157</v>
      </c>
      <c r="C26" s="154" t="s">
        <v>200</v>
      </c>
      <c r="D26" s="156">
        <v>71214.929999999993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157</v>
      </c>
      <c r="C27" s="154" t="s">
        <v>200</v>
      </c>
      <c r="D27" s="156">
        <v>98909.52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157</v>
      </c>
      <c r="C28" s="154" t="s">
        <v>200</v>
      </c>
      <c r="D28" s="156">
        <v>75952.09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157</v>
      </c>
      <c r="C29" s="154" t="s">
        <v>200</v>
      </c>
      <c r="D29" s="156">
        <v>69425.119999999995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157</v>
      </c>
      <c r="C30" s="154" t="s">
        <v>200</v>
      </c>
      <c r="D30" s="156">
        <v>47554.33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157</v>
      </c>
      <c r="C31" s="154" t="s">
        <v>200</v>
      </c>
      <c r="D31" s="156">
        <v>54088.37</v>
      </c>
      <c r="E31" s="154" t="s">
        <v>183</v>
      </c>
      <c r="F31" s="156">
        <v>53983.7</v>
      </c>
      <c r="G31" s="156">
        <v>651.02</v>
      </c>
      <c r="H31" s="156">
        <v>0</v>
      </c>
      <c r="I31" s="156">
        <v>0</v>
      </c>
      <c r="J31" s="156">
        <v>-546.35</v>
      </c>
    </row>
    <row r="32" spans="1:10">
      <c r="A32" s="146">
        <v>39994</v>
      </c>
      <c r="B32" s="154" t="s">
        <v>157</v>
      </c>
      <c r="C32" s="154" t="s">
        <v>200</v>
      </c>
      <c r="D32" s="156">
        <v>57767.76</v>
      </c>
      <c r="E32" s="154" t="s">
        <v>183</v>
      </c>
      <c r="F32" s="156">
        <v>57714.87</v>
      </c>
      <c r="G32" s="156">
        <v>636.41</v>
      </c>
      <c r="H32" s="156">
        <v>0</v>
      </c>
      <c r="I32" s="156">
        <v>0</v>
      </c>
      <c r="J32" s="156">
        <v>-583.52</v>
      </c>
    </row>
    <row r="33" spans="1:10">
      <c r="A33" s="146">
        <v>40025</v>
      </c>
      <c r="B33" s="154" t="s">
        <v>157</v>
      </c>
      <c r="C33" s="154" t="s">
        <v>200</v>
      </c>
      <c r="D33" s="156">
        <v>92344.82</v>
      </c>
      <c r="E33" s="154" t="s">
        <v>183</v>
      </c>
      <c r="F33" s="156">
        <v>92976.62</v>
      </c>
      <c r="G33" s="156">
        <v>296.95</v>
      </c>
      <c r="H33" s="156">
        <v>4.0199999999999996</v>
      </c>
      <c r="I33" s="156">
        <v>0</v>
      </c>
      <c r="J33" s="156">
        <v>-932.77</v>
      </c>
    </row>
    <row r="34" spans="1:10">
      <c r="A34" s="146">
        <v>40056</v>
      </c>
      <c r="B34" s="154" t="s">
        <v>157</v>
      </c>
      <c r="C34" s="154" t="s">
        <v>200</v>
      </c>
      <c r="D34" s="156">
        <v>80717.16</v>
      </c>
      <c r="E34" s="154" t="s">
        <v>183</v>
      </c>
      <c r="F34" s="156">
        <v>81407.289999999994</v>
      </c>
      <c r="G34" s="156">
        <v>125.19</v>
      </c>
      <c r="H34" s="156">
        <v>0</v>
      </c>
      <c r="I34" s="156">
        <v>0</v>
      </c>
      <c r="J34" s="156">
        <v>-815.32</v>
      </c>
    </row>
    <row r="35" spans="1:10">
      <c r="A35" s="146">
        <v>40086</v>
      </c>
      <c r="B35" s="154" t="s">
        <v>157</v>
      </c>
      <c r="C35" s="154" t="s">
        <v>200</v>
      </c>
      <c r="D35" s="156">
        <v>104024.58</v>
      </c>
      <c r="E35" s="154" t="s">
        <v>183</v>
      </c>
      <c r="F35" s="156">
        <v>104631.79</v>
      </c>
      <c r="G35" s="156">
        <v>410.88</v>
      </c>
      <c r="H35" s="156">
        <v>32.659999999999997</v>
      </c>
      <c r="I35" s="156">
        <v>0</v>
      </c>
      <c r="J35" s="156">
        <v>-1050.75</v>
      </c>
    </row>
    <row r="36" spans="1:10">
      <c r="A36" s="146">
        <v>40117</v>
      </c>
      <c r="B36" s="154" t="s">
        <v>157</v>
      </c>
      <c r="C36" s="154" t="s">
        <v>200</v>
      </c>
      <c r="D36" s="156">
        <v>90121.87</v>
      </c>
      <c r="E36" s="154" t="s">
        <v>183</v>
      </c>
      <c r="F36" s="156">
        <v>89268.25</v>
      </c>
      <c r="G36" s="156">
        <v>1763.94</v>
      </c>
      <c r="H36" s="156">
        <v>0</v>
      </c>
      <c r="I36" s="156">
        <v>0</v>
      </c>
      <c r="J36" s="156">
        <v>-910.32</v>
      </c>
    </row>
    <row r="37" spans="1:10">
      <c r="A37" s="146">
        <v>40147</v>
      </c>
      <c r="B37" s="154" t="s">
        <v>157</v>
      </c>
      <c r="C37" s="154" t="s">
        <v>200</v>
      </c>
      <c r="D37" s="156">
        <v>80156.7</v>
      </c>
      <c r="E37" s="154" t="s">
        <v>183</v>
      </c>
      <c r="F37" s="156">
        <v>80077.289999999994</v>
      </c>
      <c r="G37" s="156">
        <v>889.62</v>
      </c>
      <c r="H37" s="156">
        <v>-0.55000000000000004</v>
      </c>
      <c r="I37" s="156">
        <v>0</v>
      </c>
      <c r="J37" s="156">
        <v>-809.66</v>
      </c>
    </row>
    <row r="38" spans="1:10">
      <c r="A38" s="146">
        <v>40178</v>
      </c>
      <c r="B38" s="154" t="s">
        <v>157</v>
      </c>
      <c r="C38" s="154" t="s">
        <v>200</v>
      </c>
      <c r="D38" s="156">
        <v>81122.240000000005</v>
      </c>
      <c r="E38" s="154" t="s">
        <v>183</v>
      </c>
      <c r="F38" s="156">
        <v>78498.91</v>
      </c>
      <c r="G38" s="156">
        <v>2021.26</v>
      </c>
      <c r="H38" s="156">
        <v>1421.48</v>
      </c>
      <c r="I38" s="156">
        <v>0</v>
      </c>
      <c r="J38" s="156">
        <v>-819.41</v>
      </c>
    </row>
    <row r="39" spans="1:10">
      <c r="A39" s="146">
        <v>40209</v>
      </c>
      <c r="B39" s="154" t="s">
        <v>157</v>
      </c>
      <c r="C39" s="154" t="s">
        <v>200</v>
      </c>
      <c r="D39" s="156">
        <v>80005.37</v>
      </c>
      <c r="E39" s="154" t="s">
        <v>183</v>
      </c>
      <c r="F39" s="156">
        <v>79735.149999999994</v>
      </c>
      <c r="G39" s="156">
        <v>1010.29</v>
      </c>
      <c r="H39" s="156">
        <v>68.06</v>
      </c>
      <c r="I39" s="156">
        <v>0</v>
      </c>
      <c r="J39" s="156">
        <v>-808.13</v>
      </c>
    </row>
    <row r="40" spans="1:10">
      <c r="A40" s="146">
        <v>40237</v>
      </c>
      <c r="B40" s="154" t="s">
        <v>157</v>
      </c>
      <c r="C40" s="154" t="s">
        <v>200</v>
      </c>
      <c r="D40" s="156">
        <v>84635.89</v>
      </c>
      <c r="E40" s="154" t="s">
        <v>183</v>
      </c>
      <c r="F40" s="156">
        <v>82857.929999999993</v>
      </c>
      <c r="G40" s="156">
        <v>2632.57</v>
      </c>
      <c r="H40" s="156">
        <v>0.3</v>
      </c>
      <c r="I40" s="156">
        <v>0</v>
      </c>
      <c r="J40" s="156">
        <v>-854.91</v>
      </c>
    </row>
    <row r="41" spans="1:10">
      <c r="A41" s="146">
        <v>40268</v>
      </c>
      <c r="B41" s="154" t="s">
        <v>157</v>
      </c>
      <c r="C41" s="154" t="s">
        <v>200</v>
      </c>
      <c r="D41" s="156">
        <v>81766.649999999994</v>
      </c>
      <c r="E41" s="154" t="s">
        <v>183</v>
      </c>
      <c r="F41" s="156">
        <v>81909.39</v>
      </c>
      <c r="G41" s="156">
        <v>682.55</v>
      </c>
      <c r="H41" s="156">
        <v>0.64</v>
      </c>
      <c r="I41" s="156">
        <v>0</v>
      </c>
      <c r="J41" s="156">
        <v>-825.93</v>
      </c>
    </row>
    <row r="42" spans="1:10">
      <c r="A42" s="146">
        <v>40298</v>
      </c>
      <c r="B42" s="154" t="s">
        <v>157</v>
      </c>
      <c r="C42" s="154" t="s">
        <v>200</v>
      </c>
      <c r="D42" s="156">
        <v>86042.47</v>
      </c>
      <c r="E42" s="154" t="s">
        <v>183</v>
      </c>
      <c r="F42" s="156">
        <v>86229.83</v>
      </c>
      <c r="G42" s="156">
        <v>681.76</v>
      </c>
      <c r="H42" s="156">
        <v>0</v>
      </c>
      <c r="I42" s="156">
        <v>0</v>
      </c>
      <c r="J42" s="156">
        <v>-869.12</v>
      </c>
    </row>
    <row r="43" spans="1:10">
      <c r="A43" s="146">
        <v>40329</v>
      </c>
      <c r="B43" s="154" t="s">
        <v>157</v>
      </c>
      <c r="C43" s="154" t="s">
        <v>200</v>
      </c>
      <c r="D43" s="156">
        <v>87426.68</v>
      </c>
      <c r="E43" s="154" t="s">
        <v>183</v>
      </c>
      <c r="F43" s="156">
        <v>87723.79</v>
      </c>
      <c r="G43" s="156">
        <v>593.92999999999995</v>
      </c>
      <c r="H43" s="156">
        <v>-7.94</v>
      </c>
      <c r="I43" s="156">
        <v>0</v>
      </c>
      <c r="J43" s="156">
        <v>-883.1</v>
      </c>
    </row>
    <row r="44" spans="1:10">
      <c r="A44" s="146">
        <v>40359</v>
      </c>
      <c r="B44" s="154" t="s">
        <v>157</v>
      </c>
      <c r="C44" s="154" t="s">
        <v>200</v>
      </c>
      <c r="D44" s="156">
        <v>84870.1</v>
      </c>
      <c r="E44" s="154" t="s">
        <v>183</v>
      </c>
      <c r="F44" s="156">
        <v>84289.14</v>
      </c>
      <c r="G44" s="156">
        <v>1412.74</v>
      </c>
      <c r="H44" s="156">
        <v>25.5</v>
      </c>
      <c r="I44" s="156">
        <v>0</v>
      </c>
      <c r="J44" s="156">
        <v>-857.28</v>
      </c>
    </row>
    <row r="45" spans="1:10">
      <c r="A45" s="146">
        <v>40390</v>
      </c>
      <c r="B45" s="154" t="s">
        <v>157</v>
      </c>
      <c r="C45" s="154" t="s">
        <v>200</v>
      </c>
      <c r="D45" s="156">
        <v>81856.990000000005</v>
      </c>
      <c r="E45" s="154" t="s">
        <v>183</v>
      </c>
      <c r="F45" s="156">
        <v>81749.86</v>
      </c>
      <c r="G45" s="156">
        <v>878.05</v>
      </c>
      <c r="H45" s="156">
        <v>55.92</v>
      </c>
      <c r="I45" s="156">
        <v>0</v>
      </c>
      <c r="J45" s="156">
        <v>-826.84</v>
      </c>
    </row>
    <row r="46" spans="1:10">
      <c r="A46" s="146">
        <v>40421</v>
      </c>
      <c r="B46" s="154" t="s">
        <v>157</v>
      </c>
      <c r="C46" s="154" t="s">
        <v>200</v>
      </c>
      <c r="D46" s="156">
        <v>97987.24</v>
      </c>
      <c r="E46" s="154" t="s">
        <v>183</v>
      </c>
      <c r="F46" s="156">
        <v>98352.73</v>
      </c>
      <c r="G46" s="156">
        <v>621.33000000000004</v>
      </c>
      <c r="H46" s="156">
        <v>2.95</v>
      </c>
      <c r="I46" s="156">
        <v>0</v>
      </c>
      <c r="J46" s="156">
        <v>-989.77</v>
      </c>
    </row>
    <row r="47" spans="1:10">
      <c r="A47" s="146">
        <v>40451</v>
      </c>
      <c r="B47" s="154" t="s">
        <v>157</v>
      </c>
      <c r="C47" s="154" t="s">
        <v>200</v>
      </c>
      <c r="D47" s="156">
        <v>81505.100000000006</v>
      </c>
      <c r="E47" s="154" t="s">
        <v>183</v>
      </c>
      <c r="F47" s="156">
        <v>79874.41</v>
      </c>
      <c r="G47" s="156">
        <v>2455.7800000000002</v>
      </c>
      <c r="H47" s="156">
        <v>-1.81</v>
      </c>
      <c r="I47" s="156">
        <v>0</v>
      </c>
      <c r="J47" s="156">
        <v>-823.28</v>
      </c>
    </row>
    <row r="48" spans="1:10">
      <c r="A48" s="146">
        <v>40482</v>
      </c>
      <c r="B48" s="154" t="s">
        <v>157</v>
      </c>
      <c r="C48" s="154" t="s">
        <v>200</v>
      </c>
      <c r="D48" s="156">
        <v>82274.240000000005</v>
      </c>
      <c r="E48" s="154" t="s">
        <v>183</v>
      </c>
      <c r="F48" s="156">
        <v>81860.22</v>
      </c>
      <c r="G48" s="156">
        <v>1212.82</v>
      </c>
      <c r="H48" s="156">
        <v>32.25</v>
      </c>
      <c r="I48" s="156">
        <v>0</v>
      </c>
      <c r="J48" s="156">
        <v>-831.05</v>
      </c>
    </row>
    <row r="49" spans="1:10">
      <c r="A49" s="146">
        <v>40512</v>
      </c>
      <c r="B49" s="154" t="s">
        <v>157</v>
      </c>
      <c r="C49" s="154" t="s">
        <v>200</v>
      </c>
      <c r="D49" s="156">
        <v>9769.58</v>
      </c>
      <c r="E49" s="154" t="s">
        <v>183</v>
      </c>
      <c r="F49" s="156">
        <v>9559.3700000000008</v>
      </c>
      <c r="G49" s="156">
        <v>421.45</v>
      </c>
      <c r="H49" s="156">
        <v>-112.55</v>
      </c>
      <c r="I49" s="156">
        <v>0</v>
      </c>
      <c r="J49" s="156">
        <v>-98.69</v>
      </c>
    </row>
    <row r="50" spans="1:10">
      <c r="A50" s="146">
        <v>40543</v>
      </c>
      <c r="B50" s="154" t="s">
        <v>157</v>
      </c>
      <c r="C50" s="154" t="s">
        <v>200</v>
      </c>
      <c r="D50" s="156">
        <v>9532.2900000000009</v>
      </c>
      <c r="E50" s="154" t="s">
        <v>183</v>
      </c>
      <c r="F50" s="156">
        <v>10417</v>
      </c>
      <c r="G50" s="156">
        <v>526.72</v>
      </c>
      <c r="H50" s="156">
        <v>-1315.14</v>
      </c>
      <c r="I50" s="156">
        <v>0</v>
      </c>
      <c r="J50" s="156">
        <v>-96.29</v>
      </c>
    </row>
    <row r="51" spans="1:10">
      <c r="A51" s="146">
        <v>40574</v>
      </c>
      <c r="B51" s="154" t="s">
        <v>157</v>
      </c>
      <c r="C51" s="154" t="s">
        <v>200</v>
      </c>
      <c r="D51" s="156">
        <v>1841.91</v>
      </c>
      <c r="E51" s="154" t="s">
        <v>183</v>
      </c>
      <c r="F51" s="156">
        <v>1733.62</v>
      </c>
      <c r="G51" s="156">
        <v>627.27</v>
      </c>
      <c r="H51" s="156">
        <v>1.49</v>
      </c>
      <c r="I51" s="156">
        <v>-501.86</v>
      </c>
      <c r="J51" s="156">
        <v>-18.61</v>
      </c>
    </row>
    <row r="52" spans="1:10" s="344" customFormat="1">
      <c r="A52" s="146">
        <v>40602</v>
      </c>
      <c r="B52" s="154" t="s">
        <v>157</v>
      </c>
      <c r="C52" s="154" t="s">
        <v>200</v>
      </c>
      <c r="D52" s="156">
        <v>0</v>
      </c>
      <c r="E52" s="154"/>
      <c r="F52" s="156"/>
      <c r="G52" s="156"/>
      <c r="H52" s="156"/>
      <c r="I52" s="156"/>
      <c r="J52" s="156"/>
    </row>
    <row r="53" spans="1:10" s="344" customFormat="1">
      <c r="A53" s="146">
        <v>40633</v>
      </c>
      <c r="B53" s="154" t="s">
        <v>157</v>
      </c>
      <c r="C53" s="154" t="s">
        <v>200</v>
      </c>
      <c r="D53" s="156">
        <v>0</v>
      </c>
      <c r="E53" s="154"/>
      <c r="F53" s="156"/>
      <c r="G53" s="156"/>
      <c r="H53" s="156"/>
      <c r="I53" s="156"/>
      <c r="J53" s="156"/>
    </row>
    <row r="54" spans="1:10">
      <c r="A54" s="146">
        <v>40663</v>
      </c>
      <c r="B54" s="154" t="s">
        <v>157</v>
      </c>
      <c r="C54" s="154" t="s">
        <v>200</v>
      </c>
      <c r="D54" s="156">
        <v>511.86</v>
      </c>
      <c r="E54" s="154" t="s">
        <v>183</v>
      </c>
      <c r="F54" s="156">
        <v>-1890.62</v>
      </c>
      <c r="G54" s="156">
        <v>2673.79</v>
      </c>
      <c r="H54" s="156">
        <v>113.47</v>
      </c>
      <c r="I54" s="156">
        <v>-379.61</v>
      </c>
      <c r="J54" s="156">
        <v>-5.17</v>
      </c>
    </row>
    <row r="55" spans="1:10">
      <c r="A55" s="146">
        <v>40694</v>
      </c>
      <c r="B55" s="154" t="s">
        <v>157</v>
      </c>
      <c r="C55" s="154" t="s">
        <v>200</v>
      </c>
      <c r="D55" s="156">
        <v>15234.83</v>
      </c>
      <c r="E55" s="154" t="s">
        <v>183</v>
      </c>
      <c r="F55" s="156">
        <v>14476.07</v>
      </c>
      <c r="G55" s="156">
        <v>962.48</v>
      </c>
      <c r="H55" s="156">
        <v>176.16</v>
      </c>
      <c r="I55" s="156">
        <v>-225.99</v>
      </c>
      <c r="J55" s="156">
        <v>-153.88999999999999</v>
      </c>
    </row>
    <row r="56" spans="1:10">
      <c r="A56" s="146">
        <v>40724</v>
      </c>
      <c r="B56" s="154" t="s">
        <v>157</v>
      </c>
      <c r="C56" s="154" t="s">
        <v>200</v>
      </c>
      <c r="D56" s="156">
        <v>3016.34</v>
      </c>
      <c r="E56" s="154" t="s">
        <v>183</v>
      </c>
      <c r="F56" s="156">
        <v>3674.16</v>
      </c>
      <c r="G56" s="156">
        <v>302.70999999999998</v>
      </c>
      <c r="H56" s="156">
        <v>-7.05</v>
      </c>
      <c r="I56" s="156">
        <v>-923.02</v>
      </c>
      <c r="J56" s="156">
        <v>-30.46</v>
      </c>
    </row>
    <row r="57" spans="1:10">
      <c r="A57" s="146">
        <v>40755</v>
      </c>
      <c r="B57" s="154" t="s">
        <v>157</v>
      </c>
      <c r="C57" s="154" t="s">
        <v>200</v>
      </c>
      <c r="D57" s="156">
        <v>1411.68</v>
      </c>
      <c r="E57" s="154" t="s">
        <v>183</v>
      </c>
      <c r="F57" s="156">
        <v>581.39</v>
      </c>
      <c r="G57" s="156">
        <v>870.49</v>
      </c>
      <c r="H57" s="156">
        <v>5.68</v>
      </c>
      <c r="I57" s="156">
        <v>-31.62</v>
      </c>
      <c r="J57" s="156">
        <v>-14.26</v>
      </c>
    </row>
    <row r="58" spans="1:10">
      <c r="A58" s="146">
        <v>40786</v>
      </c>
      <c r="B58" s="154" t="s">
        <v>157</v>
      </c>
      <c r="C58" s="154" t="s">
        <v>200</v>
      </c>
      <c r="D58" s="156">
        <v>80796.17</v>
      </c>
      <c r="E58" s="154" t="s">
        <v>183</v>
      </c>
      <c r="F58" s="156">
        <v>80598.039999999994</v>
      </c>
      <c r="G58" s="156">
        <v>1617.36</v>
      </c>
      <c r="H58" s="156">
        <v>-497.25</v>
      </c>
      <c r="I58" s="156">
        <v>-105.86</v>
      </c>
      <c r="J58" s="156">
        <v>-816.12</v>
      </c>
    </row>
    <row r="59" spans="1:10">
      <c r="A59" s="146">
        <v>40816</v>
      </c>
      <c r="B59" s="154" t="s">
        <v>157</v>
      </c>
      <c r="C59" s="154" t="s">
        <v>200</v>
      </c>
      <c r="D59" s="156">
        <v>90644.65</v>
      </c>
      <c r="E59" s="154" t="s">
        <v>183</v>
      </c>
      <c r="F59" s="156">
        <v>90869.6</v>
      </c>
      <c r="G59" s="156">
        <v>791.74</v>
      </c>
      <c r="H59" s="156">
        <v>-1.27</v>
      </c>
      <c r="I59" s="156">
        <v>-99.81</v>
      </c>
      <c r="J59" s="156">
        <v>-915.61</v>
      </c>
    </row>
    <row r="60" spans="1:10">
      <c r="A60" s="146">
        <v>40847</v>
      </c>
      <c r="B60" s="154" t="s">
        <v>157</v>
      </c>
      <c r="C60" s="154" t="s">
        <v>200</v>
      </c>
      <c r="D60" s="156">
        <v>94189.2</v>
      </c>
      <c r="E60" s="154" t="s">
        <v>183</v>
      </c>
      <c r="F60" s="156">
        <v>95038.14</v>
      </c>
      <c r="G60" s="156">
        <v>214.18</v>
      </c>
      <c r="H60" s="156">
        <v>47.57</v>
      </c>
      <c r="I60" s="156">
        <v>-159.29</v>
      </c>
      <c r="J60" s="156">
        <v>-951.4</v>
      </c>
    </row>
    <row r="61" spans="1:10">
      <c r="A61" s="146">
        <v>40877</v>
      </c>
      <c r="B61" s="154" t="s">
        <v>157</v>
      </c>
      <c r="C61" s="154" t="s">
        <v>200</v>
      </c>
      <c r="D61" s="156">
        <v>84582.9</v>
      </c>
      <c r="E61" s="154" t="s">
        <v>183</v>
      </c>
      <c r="F61" s="156">
        <v>84169.57</v>
      </c>
      <c r="G61" s="156">
        <v>1654.17</v>
      </c>
      <c r="H61" s="156">
        <v>0</v>
      </c>
      <c r="I61" s="156">
        <v>-386.47</v>
      </c>
      <c r="J61" s="156">
        <v>-854.37</v>
      </c>
    </row>
    <row r="62" spans="1:10">
      <c r="A62" s="146">
        <v>40908</v>
      </c>
      <c r="B62" s="154" t="s">
        <v>157</v>
      </c>
      <c r="C62" s="154" t="s">
        <v>200</v>
      </c>
      <c r="D62" s="156">
        <v>74743.47</v>
      </c>
      <c r="E62" s="154" t="s">
        <v>183</v>
      </c>
      <c r="F62" s="156">
        <v>71695.240000000005</v>
      </c>
      <c r="G62" s="156">
        <v>4095.94</v>
      </c>
      <c r="H62" s="156">
        <v>9.93</v>
      </c>
      <c r="I62" s="156">
        <v>-302.66000000000003</v>
      </c>
      <c r="J62" s="156">
        <v>-754.98</v>
      </c>
    </row>
    <row r="63" spans="1:10">
      <c r="A63" s="146">
        <v>40939</v>
      </c>
      <c r="B63" s="154" t="s">
        <v>157</v>
      </c>
      <c r="C63" s="154" t="s">
        <v>200</v>
      </c>
      <c r="D63" s="156">
        <v>107971.42</v>
      </c>
      <c r="E63" s="154" t="s">
        <v>183</v>
      </c>
      <c r="F63" s="156">
        <v>96041.15</v>
      </c>
      <c r="G63" s="156">
        <v>14185.02</v>
      </c>
      <c r="H63" s="156">
        <v>-955.14</v>
      </c>
      <c r="I63" s="156">
        <v>-208.98</v>
      </c>
      <c r="J63" s="156">
        <v>-1090.6300000000001</v>
      </c>
    </row>
    <row r="64" spans="1:10">
      <c r="A64" s="146">
        <v>40968</v>
      </c>
      <c r="B64" s="154" t="s">
        <v>157</v>
      </c>
      <c r="C64" s="154" t="s">
        <v>200</v>
      </c>
      <c r="D64" s="156">
        <v>91695.19</v>
      </c>
      <c r="E64" s="154" t="s">
        <v>183</v>
      </c>
      <c r="F64" s="156">
        <v>85385.74</v>
      </c>
      <c r="G64" s="156">
        <v>7218.73</v>
      </c>
      <c r="H64" s="156">
        <v>92.57</v>
      </c>
      <c r="I64" s="156">
        <v>-75.64</v>
      </c>
      <c r="J64" s="156">
        <v>-926.21</v>
      </c>
    </row>
    <row r="65" spans="1:10">
      <c r="A65" s="146">
        <v>40999</v>
      </c>
      <c r="B65" s="154" t="s">
        <v>157</v>
      </c>
      <c r="C65" s="154" t="s">
        <v>200</v>
      </c>
      <c r="D65" s="156">
        <v>79873.56</v>
      </c>
      <c r="E65" s="154" t="s">
        <v>183</v>
      </c>
      <c r="F65" s="156">
        <v>79493.179999999993</v>
      </c>
      <c r="G65" s="156">
        <v>1191.8</v>
      </c>
      <c r="H65" s="156">
        <v>22.79</v>
      </c>
      <c r="I65" s="156">
        <v>-27.41</v>
      </c>
      <c r="J65" s="156">
        <v>-806.8</v>
      </c>
    </row>
    <row r="66" spans="1:10">
      <c r="A66" s="146">
        <v>41029</v>
      </c>
      <c r="B66" s="154" t="s">
        <v>157</v>
      </c>
      <c r="C66" s="154" t="s">
        <v>200</v>
      </c>
      <c r="D66" s="156">
        <v>91009.42</v>
      </c>
      <c r="E66" s="154" t="s">
        <v>183</v>
      </c>
      <c r="F66" s="156">
        <v>81461.11</v>
      </c>
      <c r="G66" s="156">
        <v>9494.56</v>
      </c>
      <c r="H66" s="156">
        <v>978.79</v>
      </c>
      <c r="I66" s="156">
        <v>-5.76</v>
      </c>
      <c r="J66" s="156">
        <v>-919.28</v>
      </c>
    </row>
    <row r="67" spans="1:10">
      <c r="A67" s="146">
        <v>41060</v>
      </c>
      <c r="B67" s="154" t="s">
        <v>157</v>
      </c>
      <c r="C67" s="154" t="s">
        <v>200</v>
      </c>
      <c r="D67" s="156">
        <v>92743.74</v>
      </c>
      <c r="E67" s="154" t="s">
        <v>183</v>
      </c>
      <c r="F67" s="156">
        <v>91984.86</v>
      </c>
      <c r="G67" s="156">
        <v>1915.5</v>
      </c>
      <c r="H67" s="156">
        <v>-92.24</v>
      </c>
      <c r="I67" s="156">
        <v>-127.57</v>
      </c>
      <c r="J67" s="156">
        <v>-936.81</v>
      </c>
    </row>
    <row r="68" spans="1:10">
      <c r="A68" s="146">
        <v>41090</v>
      </c>
      <c r="B68" s="154" t="s">
        <v>157</v>
      </c>
      <c r="C68" s="154" t="s">
        <v>200</v>
      </c>
      <c r="D68" s="156">
        <v>88259.39</v>
      </c>
      <c r="E68" s="154" t="s">
        <v>183</v>
      </c>
      <c r="F68" s="156">
        <v>81065.63</v>
      </c>
      <c r="G68" s="156">
        <v>8154.36</v>
      </c>
      <c r="H68" s="156">
        <v>14.69</v>
      </c>
      <c r="I68" s="156">
        <v>-83.78</v>
      </c>
      <c r="J68" s="156">
        <v>-891.51</v>
      </c>
    </row>
    <row r="69" spans="1:10">
      <c r="A69" s="146">
        <v>41121</v>
      </c>
      <c r="B69" s="154" t="s">
        <v>157</v>
      </c>
      <c r="C69" s="154" t="s">
        <v>200</v>
      </c>
      <c r="D69" s="156">
        <v>98072.75</v>
      </c>
      <c r="E69" s="154" t="s">
        <v>183</v>
      </c>
      <c r="F69" s="156">
        <v>97551.09</v>
      </c>
      <c r="G69" s="156">
        <v>1707.48</v>
      </c>
      <c r="H69" s="156">
        <v>-64.45</v>
      </c>
      <c r="I69" s="156">
        <v>-130.74</v>
      </c>
      <c r="J69" s="156">
        <v>-990.63</v>
      </c>
    </row>
    <row r="70" spans="1:10">
      <c r="A70" s="146">
        <v>41152</v>
      </c>
      <c r="B70" s="154" t="s">
        <v>157</v>
      </c>
      <c r="C70" s="154" t="s">
        <v>200</v>
      </c>
      <c r="D70" s="156">
        <v>95298.09</v>
      </c>
      <c r="E70" s="154" t="s">
        <v>183</v>
      </c>
      <c r="F70" s="156">
        <v>91147.79</v>
      </c>
      <c r="G70" s="156">
        <v>5112.91</v>
      </c>
      <c r="H70" s="156">
        <v>0</v>
      </c>
      <c r="I70" s="156">
        <v>0</v>
      </c>
      <c r="J70" s="156">
        <v>-962.61</v>
      </c>
    </row>
    <row r="71" spans="1:10">
      <c r="A71" s="146">
        <v>41182</v>
      </c>
      <c r="B71" s="154" t="s">
        <v>157</v>
      </c>
      <c r="C71" s="154" t="s">
        <v>200</v>
      </c>
      <c r="D71" s="156">
        <v>95462.37</v>
      </c>
      <c r="E71" s="154" t="s">
        <v>183</v>
      </c>
      <c r="F71" s="156">
        <v>92070.37</v>
      </c>
      <c r="G71" s="156">
        <v>4259.1400000000003</v>
      </c>
      <c r="H71" s="156">
        <v>129.83000000000001</v>
      </c>
      <c r="I71" s="156">
        <v>-32.700000000000003</v>
      </c>
      <c r="J71" s="156">
        <v>-964.27</v>
      </c>
    </row>
    <row r="72" spans="1:10">
      <c r="A72" s="146">
        <v>41213</v>
      </c>
      <c r="B72" s="154" t="s">
        <v>157</v>
      </c>
      <c r="C72" s="154" t="s">
        <v>200</v>
      </c>
      <c r="D72" s="156">
        <v>94961.21</v>
      </c>
      <c r="E72" s="154" t="s">
        <v>183</v>
      </c>
      <c r="F72" s="156">
        <v>89162.59</v>
      </c>
      <c r="G72" s="156">
        <v>6887.13</v>
      </c>
      <c r="H72" s="156">
        <v>-97.51</v>
      </c>
      <c r="I72" s="156">
        <v>-31.8</v>
      </c>
      <c r="J72" s="156">
        <v>-959.2</v>
      </c>
    </row>
    <row r="73" spans="1:10">
      <c r="A73" s="146">
        <v>41243</v>
      </c>
      <c r="B73" s="154" t="s">
        <v>157</v>
      </c>
      <c r="C73" s="154" t="s">
        <v>200</v>
      </c>
      <c r="D73" s="156">
        <v>92468.35</v>
      </c>
      <c r="E73" s="154" t="s">
        <v>183</v>
      </c>
      <c r="F73" s="156">
        <v>82170.880000000005</v>
      </c>
      <c r="G73" s="156">
        <v>11311.57</v>
      </c>
      <c r="H73" s="156">
        <v>6.89</v>
      </c>
      <c r="I73" s="156">
        <v>-86.96</v>
      </c>
      <c r="J73" s="156">
        <v>-934.03</v>
      </c>
    </row>
    <row r="74" spans="1:10">
      <c r="A74" s="146">
        <v>41274</v>
      </c>
      <c r="B74" s="154" t="s">
        <v>157</v>
      </c>
      <c r="C74" s="154" t="s">
        <v>200</v>
      </c>
      <c r="D74" s="156">
        <v>84794.33</v>
      </c>
      <c r="E74" s="154" t="s">
        <v>183</v>
      </c>
      <c r="F74" s="156">
        <v>84689.74</v>
      </c>
      <c r="G74" s="156">
        <v>3369.53</v>
      </c>
      <c r="H74" s="156">
        <v>-2397.86</v>
      </c>
      <c r="I74" s="156">
        <v>-10.58</v>
      </c>
      <c r="J74" s="156">
        <v>-856.5</v>
      </c>
    </row>
    <row r="75" spans="1:10">
      <c r="A75" s="146">
        <v>41305</v>
      </c>
      <c r="B75" s="154" t="s">
        <v>157</v>
      </c>
      <c r="C75" s="154" t="s">
        <v>200</v>
      </c>
      <c r="D75" s="156">
        <v>111330.93</v>
      </c>
      <c r="E75" s="154" t="s">
        <v>183</v>
      </c>
      <c r="F75" s="156">
        <v>97733.22</v>
      </c>
      <c r="G75" s="156">
        <v>14395.55</v>
      </c>
      <c r="H75" s="156">
        <v>368.05</v>
      </c>
      <c r="I75" s="156">
        <v>-41.34</v>
      </c>
      <c r="J75" s="156">
        <v>-1124.55</v>
      </c>
    </row>
    <row r="76" spans="1:10">
      <c r="A76" s="146">
        <v>41333</v>
      </c>
      <c r="B76" s="154" t="s">
        <v>157</v>
      </c>
      <c r="C76" s="154" t="s">
        <v>200</v>
      </c>
      <c r="D76" s="156">
        <v>76250.429999999993</v>
      </c>
      <c r="E76" s="154" t="s">
        <v>183</v>
      </c>
      <c r="F76" s="156">
        <v>62941.73</v>
      </c>
      <c r="G76" s="156">
        <v>13972.52</v>
      </c>
      <c r="H76" s="156">
        <v>121.28</v>
      </c>
      <c r="I76" s="156">
        <v>-14.9</v>
      </c>
      <c r="J76" s="156">
        <v>-770.2</v>
      </c>
    </row>
    <row r="77" spans="1:10">
      <c r="A77" s="146">
        <v>41364</v>
      </c>
      <c r="B77" s="154" t="s">
        <v>157</v>
      </c>
      <c r="C77" s="154" t="s">
        <v>200</v>
      </c>
      <c r="D77" s="156">
        <v>90071.66</v>
      </c>
      <c r="E77" s="154" t="s">
        <v>183</v>
      </c>
      <c r="F77" s="156">
        <v>78263.91</v>
      </c>
      <c r="G77" s="156">
        <v>13061.82</v>
      </c>
      <c r="H77" s="156">
        <v>-328.76</v>
      </c>
      <c r="I77" s="156">
        <v>-15.49</v>
      </c>
      <c r="J77" s="156">
        <v>-909.82</v>
      </c>
    </row>
    <row r="78" spans="1:10">
      <c r="A78" s="146">
        <v>41394</v>
      </c>
      <c r="B78" s="154" t="s">
        <v>157</v>
      </c>
      <c r="C78" s="154" t="s">
        <v>200</v>
      </c>
      <c r="D78" s="156">
        <v>80323.03</v>
      </c>
      <c r="E78" s="154" t="s">
        <v>183</v>
      </c>
      <c r="F78" s="156">
        <v>76100.850000000006</v>
      </c>
      <c r="G78" s="156">
        <v>5040.45</v>
      </c>
      <c r="H78" s="156">
        <v>13.91</v>
      </c>
      <c r="I78" s="156">
        <v>-20.83</v>
      </c>
      <c r="J78" s="156">
        <v>-811.35</v>
      </c>
    </row>
    <row r="79" spans="1:10">
      <c r="A79" s="146">
        <v>41425</v>
      </c>
      <c r="B79" s="154" t="s">
        <v>157</v>
      </c>
      <c r="C79" s="154" t="s">
        <v>200</v>
      </c>
      <c r="D79" s="156">
        <v>70790.240000000005</v>
      </c>
      <c r="E79" s="154" t="s">
        <v>183</v>
      </c>
      <c r="F79" s="156">
        <v>69051.740000000005</v>
      </c>
      <c r="G79" s="156">
        <v>2435.42</v>
      </c>
      <c r="H79" s="156">
        <v>58.93</v>
      </c>
      <c r="I79" s="156">
        <v>-40.799999999999997</v>
      </c>
      <c r="J79" s="156">
        <v>-715.05</v>
      </c>
    </row>
    <row r="80" spans="1:10">
      <c r="A80" s="146">
        <v>41455</v>
      </c>
      <c r="B80" s="154" t="s">
        <v>157</v>
      </c>
      <c r="C80" s="154" t="s">
        <v>200</v>
      </c>
      <c r="D80" s="156">
        <v>73584.399999999994</v>
      </c>
      <c r="E80" s="154" t="s">
        <v>183</v>
      </c>
      <c r="F80" s="156">
        <v>58033.57</v>
      </c>
      <c r="G80" s="156">
        <v>16009.19</v>
      </c>
      <c r="H80" s="156">
        <v>319.99</v>
      </c>
      <c r="I80" s="156">
        <v>-35.08</v>
      </c>
      <c r="J80" s="156">
        <v>-743.27</v>
      </c>
    </row>
    <row r="81" spans="1:10">
      <c r="A81" s="146">
        <v>41486</v>
      </c>
      <c r="B81" s="154" t="s">
        <v>157</v>
      </c>
      <c r="C81" s="154" t="s">
        <v>200</v>
      </c>
      <c r="D81" s="156">
        <v>76181.539999999994</v>
      </c>
      <c r="E81" s="154" t="s">
        <v>183</v>
      </c>
      <c r="F81" s="156">
        <v>73913.31</v>
      </c>
      <c r="G81" s="156">
        <v>3019.46</v>
      </c>
      <c r="H81" s="156">
        <v>18.29</v>
      </c>
      <c r="I81" s="156">
        <v>0</v>
      </c>
      <c r="J81" s="156">
        <v>-769.52</v>
      </c>
    </row>
    <row r="82" spans="1:10">
      <c r="A82" s="146">
        <v>41517</v>
      </c>
      <c r="B82" s="154" t="s">
        <v>157</v>
      </c>
      <c r="C82" s="154" t="s">
        <v>200</v>
      </c>
      <c r="D82" s="156">
        <v>78408.86</v>
      </c>
      <c r="E82" s="154" t="s">
        <v>183</v>
      </c>
      <c r="F82" s="156">
        <v>74067.94</v>
      </c>
      <c r="G82" s="156">
        <v>825.75</v>
      </c>
      <c r="H82" s="156">
        <v>4660.8999999999996</v>
      </c>
      <c r="I82" s="156">
        <v>-353.72</v>
      </c>
      <c r="J82" s="156">
        <v>-792.01</v>
      </c>
    </row>
    <row r="83" spans="1:10">
      <c r="A83" s="146">
        <v>41547</v>
      </c>
      <c r="B83" s="154" t="s">
        <v>157</v>
      </c>
      <c r="C83" s="154" t="s">
        <v>200</v>
      </c>
      <c r="D83" s="156">
        <v>75779.789999999994</v>
      </c>
      <c r="E83" s="154" t="s">
        <v>183</v>
      </c>
      <c r="F83" s="156">
        <v>73947.3</v>
      </c>
      <c r="G83" s="156">
        <v>2660.43</v>
      </c>
      <c r="H83" s="156">
        <v>0.52</v>
      </c>
      <c r="I83" s="156">
        <v>-63.01</v>
      </c>
      <c r="J83" s="156">
        <v>-765.45</v>
      </c>
    </row>
    <row r="84" spans="1:10">
      <c r="A84" s="146">
        <v>41578</v>
      </c>
      <c r="B84" s="154" t="s">
        <v>157</v>
      </c>
      <c r="C84" s="154" t="s">
        <v>200</v>
      </c>
      <c r="D84" s="156">
        <v>78270.210000000006</v>
      </c>
      <c r="E84" s="154" t="s">
        <v>183</v>
      </c>
      <c r="F84" s="156">
        <v>77368.92</v>
      </c>
      <c r="G84" s="156">
        <v>1668.16</v>
      </c>
      <c r="H84" s="156">
        <v>23.73</v>
      </c>
      <c r="I84" s="156">
        <v>0</v>
      </c>
      <c r="J84" s="156">
        <v>-790.6</v>
      </c>
    </row>
    <row r="85" spans="1:10">
      <c r="A85" s="146">
        <v>41608</v>
      </c>
      <c r="B85" s="154" t="s">
        <v>157</v>
      </c>
      <c r="C85" s="154" t="s">
        <v>200</v>
      </c>
      <c r="D85" s="156">
        <v>68994.929999999993</v>
      </c>
      <c r="E85" s="154" t="s">
        <v>183</v>
      </c>
      <c r="F85" s="156">
        <v>67931.08</v>
      </c>
      <c r="G85" s="156">
        <v>1806.17</v>
      </c>
      <c r="H85" s="156">
        <v>-2.2599999999999998</v>
      </c>
      <c r="I85" s="156">
        <v>-43.13</v>
      </c>
      <c r="J85" s="156">
        <v>-696.93</v>
      </c>
    </row>
    <row r="86" spans="1:10">
      <c r="A86" s="146">
        <v>41639</v>
      </c>
      <c r="B86" s="154" t="s">
        <v>157</v>
      </c>
      <c r="C86" s="154" t="s">
        <v>200</v>
      </c>
      <c r="D86" s="156">
        <v>73700.42</v>
      </c>
      <c r="E86" s="154" t="s">
        <v>183</v>
      </c>
      <c r="F86" s="156">
        <v>71270.649999999994</v>
      </c>
      <c r="G86" s="156">
        <v>3156.63</v>
      </c>
      <c r="H86" s="156">
        <v>23.66</v>
      </c>
      <c r="I86" s="156">
        <v>-6.06</v>
      </c>
      <c r="J86" s="156">
        <v>-744.46</v>
      </c>
    </row>
    <row r="87" spans="1:10">
      <c r="A87" s="146">
        <v>41670</v>
      </c>
      <c r="B87" s="154" t="s">
        <v>157</v>
      </c>
      <c r="C87" s="154" t="s">
        <v>200</v>
      </c>
      <c r="D87" s="156">
        <v>81907.710000000006</v>
      </c>
      <c r="E87" s="154" t="s">
        <v>183</v>
      </c>
      <c r="F87" s="156">
        <v>79745.25</v>
      </c>
      <c r="G87" s="156">
        <v>2868.45</v>
      </c>
      <c r="H87" s="156">
        <v>162.47999999999999</v>
      </c>
      <c r="I87" s="156">
        <v>-41.13</v>
      </c>
      <c r="J87" s="156">
        <v>-827.34</v>
      </c>
    </row>
    <row r="88" spans="1:10">
      <c r="A88" s="146">
        <v>41698</v>
      </c>
      <c r="B88" s="154" t="s">
        <v>157</v>
      </c>
      <c r="C88" s="154" t="s">
        <v>200</v>
      </c>
      <c r="D88" s="156">
        <v>75648.039999999994</v>
      </c>
      <c r="E88" s="154" t="s">
        <v>183</v>
      </c>
      <c r="F88" s="156">
        <v>75675.38</v>
      </c>
      <c r="G88" s="156">
        <v>736.77</v>
      </c>
      <c r="H88" s="156">
        <v>0</v>
      </c>
      <c r="I88" s="156">
        <v>0</v>
      </c>
      <c r="J88" s="156">
        <v>-764.11</v>
      </c>
    </row>
    <row r="89" spans="1:10">
      <c r="A89" s="146">
        <v>41729</v>
      </c>
      <c r="B89" s="154" t="s">
        <v>157</v>
      </c>
      <c r="C89" s="154" t="s">
        <v>200</v>
      </c>
      <c r="D89" s="156">
        <v>77676.210000000006</v>
      </c>
      <c r="E89" s="154" t="s">
        <v>183</v>
      </c>
      <c r="F89" s="156">
        <v>76811.05</v>
      </c>
      <c r="G89" s="156">
        <v>1678.14</v>
      </c>
      <c r="H89" s="156">
        <v>5.23</v>
      </c>
      <c r="I89" s="156">
        <v>-33.61</v>
      </c>
      <c r="J89" s="156">
        <v>-784.6</v>
      </c>
    </row>
    <row r="90" spans="1:10">
      <c r="A90" s="146">
        <v>41759</v>
      </c>
      <c r="B90" s="154" t="s">
        <v>157</v>
      </c>
      <c r="C90" s="154" t="s">
        <v>200</v>
      </c>
      <c r="D90" s="156">
        <v>79364.14</v>
      </c>
      <c r="E90" s="154" t="s">
        <v>183</v>
      </c>
      <c r="F90" s="156">
        <v>79229.62</v>
      </c>
      <c r="G90" s="156">
        <v>969.41</v>
      </c>
      <c r="H90" s="156">
        <v>1.84</v>
      </c>
      <c r="I90" s="156">
        <v>-35.07</v>
      </c>
      <c r="J90" s="156">
        <v>-801.66</v>
      </c>
    </row>
    <row r="91" spans="1:10">
      <c r="A91" s="146">
        <v>41790</v>
      </c>
      <c r="B91" s="154" t="s">
        <v>157</v>
      </c>
      <c r="C91" s="154" t="s">
        <v>200</v>
      </c>
      <c r="D91" s="156">
        <v>78306.960000000006</v>
      </c>
      <c r="E91" s="154" t="s">
        <v>183</v>
      </c>
      <c r="F91" s="156">
        <v>78137.05</v>
      </c>
      <c r="G91" s="156">
        <v>976.55</v>
      </c>
      <c r="H91" s="156">
        <v>13.9</v>
      </c>
      <c r="I91" s="156">
        <v>-29.55</v>
      </c>
      <c r="J91" s="156">
        <v>-790.99</v>
      </c>
    </row>
    <row r="92" spans="1:10">
      <c r="A92" s="146">
        <v>41820</v>
      </c>
      <c r="B92" s="154" t="s">
        <v>157</v>
      </c>
      <c r="C92" s="154" t="s">
        <v>200</v>
      </c>
      <c r="D92" s="156">
        <v>73870.62</v>
      </c>
      <c r="E92" s="154" t="s">
        <v>183</v>
      </c>
      <c r="F92" s="156">
        <v>74347.929999999993</v>
      </c>
      <c r="G92" s="156">
        <v>603.47</v>
      </c>
      <c r="H92" s="156">
        <v>-284.37</v>
      </c>
      <c r="I92" s="156">
        <v>-50.24</v>
      </c>
      <c r="J92" s="156">
        <v>-746.17</v>
      </c>
    </row>
    <row r="93" spans="1:10">
      <c r="A93" s="146">
        <v>41851</v>
      </c>
      <c r="B93" s="154" t="s">
        <v>157</v>
      </c>
      <c r="C93" s="154" t="s">
        <v>200</v>
      </c>
      <c r="D93" s="156">
        <v>86033.51</v>
      </c>
      <c r="E93" s="154" t="s">
        <v>183</v>
      </c>
      <c r="F93" s="156">
        <v>86453.56</v>
      </c>
      <c r="G93" s="156">
        <v>437.22</v>
      </c>
      <c r="H93" s="156">
        <v>78.7</v>
      </c>
      <c r="I93" s="156">
        <v>-66.95</v>
      </c>
      <c r="J93" s="156">
        <v>-869.02</v>
      </c>
    </row>
    <row r="94" spans="1:10">
      <c r="A94" s="146">
        <v>41882</v>
      </c>
      <c r="B94" s="154" t="s">
        <v>157</v>
      </c>
      <c r="C94" s="154" t="s">
        <v>200</v>
      </c>
      <c r="D94" s="156">
        <v>78211.17</v>
      </c>
      <c r="E94" s="154" t="s">
        <v>183</v>
      </c>
      <c r="F94" s="156">
        <v>78185.960000000006</v>
      </c>
      <c r="G94" s="156">
        <v>829.64</v>
      </c>
      <c r="H94" s="156">
        <v>0</v>
      </c>
      <c r="I94" s="156">
        <v>-14.41</v>
      </c>
      <c r="J94" s="156">
        <v>-790.02</v>
      </c>
    </row>
    <row r="95" spans="1:10">
      <c r="A95" s="146">
        <v>41912</v>
      </c>
      <c r="B95" s="154" t="s">
        <v>157</v>
      </c>
      <c r="C95" s="154" t="s">
        <v>200</v>
      </c>
      <c r="D95" s="156">
        <v>82974.399999999994</v>
      </c>
      <c r="E95" s="154" t="s">
        <v>183</v>
      </c>
      <c r="F95" s="156">
        <v>81051.14</v>
      </c>
      <c r="G95" s="156">
        <v>2720.35</v>
      </c>
      <c r="H95" s="156">
        <v>72.569999999999993</v>
      </c>
      <c r="I95" s="156">
        <v>-31.54</v>
      </c>
      <c r="J95" s="156">
        <v>-838.12</v>
      </c>
    </row>
    <row r="96" spans="1:10">
      <c r="A96" s="146">
        <v>41943</v>
      </c>
      <c r="B96" s="154" t="s">
        <v>157</v>
      </c>
      <c r="C96" s="154" t="s">
        <v>200</v>
      </c>
      <c r="D96" s="156">
        <v>79526.710000000006</v>
      </c>
      <c r="E96" s="154" t="s">
        <v>183</v>
      </c>
      <c r="F96" s="156">
        <v>79811.34</v>
      </c>
      <c r="G96" s="156">
        <v>509.35</v>
      </c>
      <c r="H96" s="156">
        <v>50.65</v>
      </c>
      <c r="I96" s="156">
        <v>-41.34</v>
      </c>
      <c r="J96" s="156">
        <v>-803.29</v>
      </c>
    </row>
    <row r="97" spans="1:10">
      <c r="A97" s="146">
        <v>41973</v>
      </c>
      <c r="B97" s="154" t="s">
        <v>157</v>
      </c>
      <c r="C97" s="154" t="s">
        <v>200</v>
      </c>
      <c r="D97" s="156">
        <v>73693.289999999994</v>
      </c>
      <c r="E97" s="154" t="s">
        <v>183</v>
      </c>
      <c r="F97" s="156">
        <v>73721.100000000006</v>
      </c>
      <c r="G97" s="156">
        <v>728.23</v>
      </c>
      <c r="H97" s="156">
        <v>-0.01</v>
      </c>
      <c r="I97" s="156">
        <v>-11.65</v>
      </c>
      <c r="J97" s="156">
        <v>-744.38</v>
      </c>
    </row>
    <row r="98" spans="1:10">
      <c r="A98" s="146">
        <v>42004</v>
      </c>
      <c r="B98" s="154" t="s">
        <v>157</v>
      </c>
      <c r="C98" s="154" t="s">
        <v>200</v>
      </c>
      <c r="D98" s="156">
        <v>77733.210000000006</v>
      </c>
      <c r="E98" s="154" t="s">
        <v>183</v>
      </c>
      <c r="F98" s="156">
        <v>77223.91</v>
      </c>
      <c r="G98" s="156">
        <v>1193.6600000000001</v>
      </c>
      <c r="H98" s="156">
        <v>119.55</v>
      </c>
      <c r="I98" s="156">
        <v>-18.73</v>
      </c>
      <c r="J98" s="156">
        <v>-785.18</v>
      </c>
    </row>
    <row r="99" spans="1:10">
      <c r="A99" s="146">
        <v>42035</v>
      </c>
      <c r="B99" s="154" t="s">
        <v>157</v>
      </c>
      <c r="C99" s="154" t="s">
        <v>200</v>
      </c>
      <c r="D99" s="156">
        <v>101303.97</v>
      </c>
      <c r="E99" s="154" t="s">
        <v>183</v>
      </c>
      <c r="F99" s="156">
        <v>101167.44</v>
      </c>
      <c r="G99" s="156">
        <v>1227.83</v>
      </c>
      <c r="H99" s="156">
        <v>18.02</v>
      </c>
      <c r="I99" s="156">
        <v>-86.05</v>
      </c>
      <c r="J99" s="156">
        <v>-1023.27</v>
      </c>
    </row>
    <row r="100" spans="1:10">
      <c r="A100" s="146">
        <v>42063</v>
      </c>
      <c r="B100" s="154" t="s">
        <v>157</v>
      </c>
      <c r="C100" s="154" t="s">
        <v>200</v>
      </c>
      <c r="D100" s="156">
        <v>77384.39</v>
      </c>
      <c r="E100" s="154" t="s">
        <v>183</v>
      </c>
      <c r="F100" s="156">
        <v>77271.899999999994</v>
      </c>
      <c r="G100" s="156">
        <v>921.91</v>
      </c>
      <c r="H100" s="156">
        <v>2.2200000000000002</v>
      </c>
      <c r="I100" s="156">
        <v>-29.98</v>
      </c>
      <c r="J100" s="156">
        <v>-781.66</v>
      </c>
    </row>
    <row r="101" spans="1:10">
      <c r="A101" s="146">
        <v>42094</v>
      </c>
      <c r="B101" s="154" t="s">
        <v>157</v>
      </c>
      <c r="C101" s="154" t="s">
        <v>200</v>
      </c>
      <c r="D101" s="156">
        <v>77542.789999999994</v>
      </c>
      <c r="E101" s="154" t="s">
        <v>183</v>
      </c>
      <c r="F101" s="156">
        <v>77898.880000000005</v>
      </c>
      <c r="G101" s="156">
        <v>455.37</v>
      </c>
      <c r="H101" s="156">
        <v>0</v>
      </c>
      <c r="I101" s="156">
        <v>-28.2</v>
      </c>
      <c r="J101" s="156">
        <v>-783.26</v>
      </c>
    </row>
    <row r="102" spans="1:10">
      <c r="A102" s="146">
        <v>42124</v>
      </c>
      <c r="B102" s="154" t="s">
        <v>157</v>
      </c>
      <c r="C102" s="154" t="s">
        <v>200</v>
      </c>
      <c r="D102" s="156">
        <v>78425.14</v>
      </c>
      <c r="E102" s="154" t="s">
        <v>183</v>
      </c>
      <c r="F102" s="156">
        <v>71521.710000000006</v>
      </c>
      <c r="G102" s="156">
        <v>7690.59</v>
      </c>
      <c r="H102" s="156">
        <v>65.010000000000005</v>
      </c>
      <c r="I102" s="156">
        <v>-59.99</v>
      </c>
      <c r="J102" s="156">
        <v>-792.18</v>
      </c>
    </row>
    <row r="103" spans="1:10">
      <c r="A103" s="146">
        <v>42155</v>
      </c>
      <c r="B103" s="154" t="s">
        <v>157</v>
      </c>
      <c r="C103" s="154" t="s">
        <v>200</v>
      </c>
      <c r="D103" s="156">
        <v>73187.56</v>
      </c>
      <c r="E103" s="154" t="s">
        <v>183</v>
      </c>
      <c r="F103" s="156">
        <v>73666.77</v>
      </c>
      <c r="G103" s="156">
        <v>693.81</v>
      </c>
      <c r="H103" s="156">
        <v>-419.67</v>
      </c>
      <c r="I103" s="156">
        <v>-14.08</v>
      </c>
      <c r="J103" s="156">
        <v>-739.27</v>
      </c>
    </row>
    <row r="104" spans="1:10">
      <c r="A104" s="146">
        <v>42185</v>
      </c>
      <c r="B104" s="154" t="s">
        <v>157</v>
      </c>
      <c r="C104" s="154" t="s">
        <v>200</v>
      </c>
      <c r="D104" s="156">
        <v>83672.95</v>
      </c>
      <c r="E104" s="154" t="s">
        <v>183</v>
      </c>
      <c r="F104" s="156">
        <v>83860.42</v>
      </c>
      <c r="G104" s="156">
        <v>668.56</v>
      </c>
      <c r="H104" s="156">
        <v>1.4</v>
      </c>
      <c r="I104" s="156">
        <v>-12.25</v>
      </c>
      <c r="J104" s="156">
        <v>-845.18</v>
      </c>
    </row>
    <row r="105" spans="1:10">
      <c r="A105" s="146">
        <v>42216</v>
      </c>
      <c r="B105" s="154" t="s">
        <v>157</v>
      </c>
      <c r="C105" s="154" t="s">
        <v>200</v>
      </c>
      <c r="D105" s="156">
        <v>83346.81</v>
      </c>
      <c r="E105" s="154" t="s">
        <v>183</v>
      </c>
      <c r="F105" s="156">
        <v>81828.53</v>
      </c>
      <c r="G105" s="156">
        <v>2422.13</v>
      </c>
      <c r="H105" s="156">
        <v>1.38</v>
      </c>
      <c r="I105" s="156">
        <v>-63.34</v>
      </c>
      <c r="J105" s="156">
        <v>-841.89</v>
      </c>
    </row>
    <row r="106" spans="1:10">
      <c r="A106" s="146">
        <v>42247</v>
      </c>
      <c r="B106" s="154" t="s">
        <v>157</v>
      </c>
      <c r="C106" s="154" t="s">
        <v>200</v>
      </c>
      <c r="D106" s="156">
        <v>81812.179999999993</v>
      </c>
      <c r="E106" s="154" t="s">
        <v>183</v>
      </c>
      <c r="F106" s="156">
        <v>81911.350000000006</v>
      </c>
      <c r="G106" s="156">
        <v>706.52</v>
      </c>
      <c r="H106" s="156">
        <v>31.36</v>
      </c>
      <c r="I106" s="156">
        <v>-10.66</v>
      </c>
      <c r="J106" s="156">
        <v>-826.39</v>
      </c>
    </row>
    <row r="107" spans="1:10">
      <c r="A107" s="146">
        <v>42277</v>
      </c>
      <c r="B107" s="154" t="s">
        <v>157</v>
      </c>
      <c r="C107" s="154" t="s">
        <v>200</v>
      </c>
      <c r="D107" s="156">
        <v>87825.79</v>
      </c>
      <c r="E107" s="154" t="s">
        <v>183</v>
      </c>
      <c r="F107" s="156">
        <v>88172.89</v>
      </c>
      <c r="G107" s="156">
        <v>526.91999999999996</v>
      </c>
      <c r="H107" s="156">
        <v>28.32</v>
      </c>
      <c r="I107" s="156">
        <v>-15.2</v>
      </c>
      <c r="J107" s="156">
        <v>-887.14</v>
      </c>
    </row>
    <row r="108" spans="1:10">
      <c r="A108" s="146">
        <v>42308</v>
      </c>
      <c r="B108" s="154" t="s">
        <v>157</v>
      </c>
      <c r="C108" s="154" t="s">
        <v>200</v>
      </c>
      <c r="D108" s="156">
        <v>89747.96</v>
      </c>
      <c r="E108" s="154" t="s">
        <v>183</v>
      </c>
      <c r="F108" s="156">
        <v>83992.48</v>
      </c>
      <c r="G108" s="156">
        <v>5485.86</v>
      </c>
      <c r="H108" s="156">
        <v>1197.6300000000001</v>
      </c>
      <c r="I108" s="156">
        <v>-21.46</v>
      </c>
      <c r="J108" s="156">
        <v>-906.55</v>
      </c>
    </row>
    <row r="109" spans="1:10">
      <c r="A109" s="146">
        <v>42338</v>
      </c>
      <c r="B109" s="154" t="s">
        <v>157</v>
      </c>
      <c r="C109" s="154" t="s">
        <v>200</v>
      </c>
      <c r="D109" s="156">
        <v>74859.509999999995</v>
      </c>
      <c r="E109" s="154" t="s">
        <v>183</v>
      </c>
      <c r="F109" s="156">
        <v>75572.09</v>
      </c>
      <c r="G109" s="156">
        <v>236.37</v>
      </c>
      <c r="H109" s="156">
        <v>-185.19</v>
      </c>
      <c r="I109" s="156">
        <v>-7.6</v>
      </c>
      <c r="J109" s="156">
        <v>-756.16</v>
      </c>
    </row>
    <row r="110" spans="1:10">
      <c r="A110" s="146">
        <v>42369</v>
      </c>
      <c r="B110" s="154" t="s">
        <v>157</v>
      </c>
      <c r="C110" s="154" t="s">
        <v>200</v>
      </c>
      <c r="D110" s="156">
        <v>74134.48</v>
      </c>
      <c r="E110" s="154" t="s">
        <v>183</v>
      </c>
      <c r="F110" s="156">
        <v>74184.160000000003</v>
      </c>
      <c r="G110" s="156">
        <v>768.67</v>
      </c>
      <c r="H110" s="156">
        <v>-69.510000000000005</v>
      </c>
      <c r="I110" s="156">
        <v>0</v>
      </c>
      <c r="J110" s="156">
        <v>-748.84</v>
      </c>
    </row>
    <row r="111" spans="1:10">
      <c r="A111" s="146">
        <v>42400</v>
      </c>
      <c r="B111" s="154" t="s">
        <v>157</v>
      </c>
      <c r="C111" s="154" t="s">
        <v>200</v>
      </c>
      <c r="D111" s="156">
        <v>83185.77</v>
      </c>
      <c r="E111" s="154" t="s">
        <v>183</v>
      </c>
      <c r="F111" s="156">
        <v>83106.13</v>
      </c>
      <c r="G111" s="156">
        <v>1158.6099999999999</v>
      </c>
      <c r="H111" s="156">
        <v>-150.63999999999999</v>
      </c>
      <c r="I111" s="156">
        <v>-88.07</v>
      </c>
      <c r="J111" s="156">
        <v>-840.26</v>
      </c>
    </row>
    <row r="112" spans="1:10">
      <c r="A112" s="146">
        <v>42429</v>
      </c>
      <c r="B112" s="154" t="s">
        <v>157</v>
      </c>
      <c r="C112" s="154" t="s">
        <v>200</v>
      </c>
      <c r="D112" s="156">
        <v>77670.2</v>
      </c>
      <c r="E112" s="154" t="s">
        <v>183</v>
      </c>
      <c r="F112" s="156">
        <v>77940.09</v>
      </c>
      <c r="G112" s="156">
        <v>529.76</v>
      </c>
      <c r="H112" s="156">
        <v>1.58</v>
      </c>
      <c r="I112" s="156">
        <v>-16.68</v>
      </c>
      <c r="J112" s="156">
        <v>-784.55</v>
      </c>
    </row>
    <row r="113" spans="1:10">
      <c r="A113" s="146">
        <v>42460</v>
      </c>
      <c r="B113" s="154" t="s">
        <v>157</v>
      </c>
      <c r="C113" s="154" t="s">
        <v>200</v>
      </c>
      <c r="D113" s="156">
        <v>81092.81</v>
      </c>
      <c r="E113" s="154" t="s">
        <v>183</v>
      </c>
      <c r="F113" s="156">
        <v>81425</v>
      </c>
      <c r="G113" s="156">
        <v>469.59</v>
      </c>
      <c r="H113" s="156">
        <v>23.95</v>
      </c>
      <c r="I113" s="156">
        <v>-6.61</v>
      </c>
      <c r="J113" s="156">
        <v>-819.12</v>
      </c>
    </row>
    <row r="114" spans="1:10">
      <c r="A114" s="146">
        <v>42490</v>
      </c>
      <c r="B114" s="154" t="s">
        <v>157</v>
      </c>
      <c r="C114" s="154" t="s">
        <v>200</v>
      </c>
      <c r="D114" s="156">
        <v>84628.83</v>
      </c>
      <c r="E114" s="154" t="s">
        <v>183</v>
      </c>
      <c r="F114" s="156">
        <v>85041.94</v>
      </c>
      <c r="G114" s="156">
        <v>508.34</v>
      </c>
      <c r="H114" s="156">
        <v>-59.5</v>
      </c>
      <c r="I114" s="156">
        <v>-7.11</v>
      </c>
      <c r="J114" s="156">
        <v>-854.84</v>
      </c>
    </row>
    <row r="115" spans="1:10">
      <c r="A115" s="146">
        <v>42521</v>
      </c>
      <c r="B115" s="154" t="s">
        <v>157</v>
      </c>
      <c r="C115" s="154" t="s">
        <v>200</v>
      </c>
      <c r="D115" s="156">
        <v>78202.73</v>
      </c>
      <c r="E115" s="154" t="s">
        <v>183</v>
      </c>
      <c r="F115" s="156">
        <v>77570.91</v>
      </c>
      <c r="G115" s="156">
        <v>1398.44</v>
      </c>
      <c r="H115" s="156">
        <v>38.31</v>
      </c>
      <c r="I115" s="156">
        <v>-15</v>
      </c>
      <c r="J115" s="156">
        <v>-789.93</v>
      </c>
    </row>
    <row r="116" spans="1:10">
      <c r="A116" s="146">
        <v>42551</v>
      </c>
      <c r="B116" s="154" t="s">
        <v>157</v>
      </c>
      <c r="C116" s="154" t="s">
        <v>200</v>
      </c>
      <c r="D116" s="156">
        <v>85175.23</v>
      </c>
      <c r="E116" s="154" t="s">
        <v>183</v>
      </c>
      <c r="F116" s="156">
        <v>84924.57</v>
      </c>
      <c r="G116" s="156">
        <v>1083.3900000000001</v>
      </c>
      <c r="H116" s="156">
        <v>36.57</v>
      </c>
      <c r="I116" s="156">
        <v>-8.9499999999999993</v>
      </c>
      <c r="J116" s="156">
        <v>-860.35</v>
      </c>
    </row>
    <row r="117" spans="1:10">
      <c r="A117" s="146">
        <v>42582</v>
      </c>
      <c r="B117" s="154" t="s">
        <v>157</v>
      </c>
      <c r="C117" s="154" t="s">
        <v>200</v>
      </c>
      <c r="D117" s="156">
        <v>90393.96</v>
      </c>
      <c r="E117" s="154" t="s">
        <v>183</v>
      </c>
      <c r="F117" s="156">
        <v>90432.06</v>
      </c>
      <c r="G117" s="156">
        <v>887.06</v>
      </c>
      <c r="H117" s="156">
        <v>1.9</v>
      </c>
      <c r="I117" s="156">
        <v>-13.99</v>
      </c>
      <c r="J117" s="156">
        <v>-913.07</v>
      </c>
    </row>
    <row r="118" spans="1:10">
      <c r="A118" s="146">
        <v>42613</v>
      </c>
      <c r="B118" s="154" t="s">
        <v>157</v>
      </c>
      <c r="C118" s="154" t="s">
        <v>200</v>
      </c>
      <c r="D118" s="156">
        <v>86633.23</v>
      </c>
      <c r="E118" s="154" t="s">
        <v>183</v>
      </c>
      <c r="F118" s="156">
        <v>86542.5</v>
      </c>
      <c r="G118" s="156">
        <v>500.06</v>
      </c>
      <c r="H118" s="156">
        <v>484.78</v>
      </c>
      <c r="I118" s="156">
        <v>-19.02</v>
      </c>
      <c r="J118" s="156">
        <v>-875.09</v>
      </c>
    </row>
    <row r="119" spans="1:10">
      <c r="A119" s="146">
        <v>42643</v>
      </c>
      <c r="B119" s="154" t="s">
        <v>157</v>
      </c>
      <c r="C119" s="154" t="s">
        <v>200</v>
      </c>
      <c r="D119" s="156">
        <v>98895.5</v>
      </c>
      <c r="E119" s="154" t="s">
        <v>183</v>
      </c>
      <c r="F119" s="156">
        <v>98719.03</v>
      </c>
      <c r="G119" s="156">
        <v>1233.96</v>
      </c>
      <c r="H119" s="156">
        <v>-38.31</v>
      </c>
      <c r="I119" s="156">
        <v>-20.239999999999998</v>
      </c>
      <c r="J119" s="156">
        <v>-998.94</v>
      </c>
    </row>
    <row r="120" spans="1:10">
      <c r="A120" s="146">
        <v>42674</v>
      </c>
      <c r="B120" s="154" t="s">
        <v>157</v>
      </c>
      <c r="C120" s="154" t="s">
        <v>200</v>
      </c>
      <c r="D120" s="156">
        <v>94014.76</v>
      </c>
      <c r="E120" s="154" t="s">
        <v>183</v>
      </c>
      <c r="F120" s="156">
        <v>94214.44</v>
      </c>
      <c r="G120" s="156">
        <v>589.84</v>
      </c>
      <c r="H120" s="156">
        <v>188.63</v>
      </c>
      <c r="I120" s="156">
        <v>-28.51</v>
      </c>
      <c r="J120" s="156">
        <v>-949.64</v>
      </c>
    </row>
    <row r="121" spans="1:10">
      <c r="A121" s="146">
        <v>42704</v>
      </c>
      <c r="B121" s="154" t="s">
        <v>157</v>
      </c>
      <c r="C121" s="154" t="s">
        <v>200</v>
      </c>
      <c r="D121" s="156">
        <v>87089.49</v>
      </c>
      <c r="E121" s="154" t="s">
        <v>183</v>
      </c>
      <c r="F121" s="156">
        <v>87094.78</v>
      </c>
      <c r="G121" s="156">
        <v>955.44</v>
      </c>
      <c r="H121" s="156">
        <v>35.049999999999997</v>
      </c>
      <c r="I121" s="156">
        <v>-116.09</v>
      </c>
      <c r="J121" s="156">
        <v>-879.69</v>
      </c>
    </row>
    <row r="122" spans="1:10">
      <c r="A122" s="146">
        <v>42735</v>
      </c>
      <c r="B122" s="154" t="s">
        <v>157</v>
      </c>
      <c r="C122" s="154" t="s">
        <v>200</v>
      </c>
      <c r="D122" s="156">
        <v>79714.350000000006</v>
      </c>
      <c r="E122" s="154" t="s">
        <v>183</v>
      </c>
      <c r="F122" s="156">
        <v>79902.7</v>
      </c>
      <c r="G122" s="156">
        <v>706.7</v>
      </c>
      <c r="H122" s="156">
        <v>-80.66</v>
      </c>
      <c r="I122" s="156">
        <v>-9.1999999999999993</v>
      </c>
      <c r="J122" s="156">
        <v>-805.19</v>
      </c>
    </row>
    <row r="123" spans="1:10">
      <c r="A123" s="146">
        <v>42766</v>
      </c>
      <c r="B123" s="154" t="s">
        <v>157</v>
      </c>
      <c r="C123" s="154" t="s">
        <v>200</v>
      </c>
      <c r="D123" s="156">
        <v>94739.95</v>
      </c>
      <c r="E123" s="154" t="s">
        <v>183</v>
      </c>
      <c r="F123" s="156">
        <v>95005.95</v>
      </c>
      <c r="G123" s="156">
        <v>903.23</v>
      </c>
      <c r="H123" s="156">
        <v>111.02</v>
      </c>
      <c r="I123" s="156">
        <v>-323.27999999999997</v>
      </c>
      <c r="J123" s="156">
        <v>-956.97</v>
      </c>
    </row>
    <row r="124" spans="1:10">
      <c r="A124" s="146">
        <v>42794</v>
      </c>
      <c r="B124" s="154" t="s">
        <v>157</v>
      </c>
      <c r="C124" s="154" t="s">
        <v>200</v>
      </c>
      <c r="D124" s="156">
        <v>84048.83</v>
      </c>
      <c r="E124" s="154" t="s">
        <v>183</v>
      </c>
      <c r="F124" s="156">
        <v>83173.69</v>
      </c>
      <c r="G124" s="156">
        <v>1903.04</v>
      </c>
      <c r="H124" s="156">
        <v>90.35</v>
      </c>
      <c r="I124" s="156">
        <v>-269.27</v>
      </c>
      <c r="J124" s="156">
        <v>-848.98</v>
      </c>
    </row>
    <row r="125" spans="1:10">
      <c r="A125" s="146">
        <v>42825</v>
      </c>
      <c r="B125" s="154" t="s">
        <v>157</v>
      </c>
      <c r="C125" s="154" t="s">
        <v>200</v>
      </c>
      <c r="D125" s="156">
        <v>82125.539999999994</v>
      </c>
      <c r="E125" s="154" t="s">
        <v>183</v>
      </c>
      <c r="F125" s="156">
        <v>81112.31</v>
      </c>
      <c r="G125" s="156">
        <v>1923.58</v>
      </c>
      <c r="H125" s="156">
        <v>-55.2</v>
      </c>
      <c r="I125" s="156">
        <v>-25.6</v>
      </c>
      <c r="J125" s="156">
        <v>-829.55</v>
      </c>
    </row>
    <row r="126" spans="1:10">
      <c r="A126" s="146">
        <v>42855</v>
      </c>
      <c r="B126" s="154" t="s">
        <v>157</v>
      </c>
      <c r="C126" s="154" t="s">
        <v>200</v>
      </c>
      <c r="D126" s="156">
        <v>98490.23</v>
      </c>
      <c r="E126" s="154" t="s">
        <v>183</v>
      </c>
      <c r="F126" s="156">
        <v>98632.74</v>
      </c>
      <c r="G126" s="156">
        <v>858.27</v>
      </c>
      <c r="H126" s="156">
        <v>0</v>
      </c>
      <c r="I126" s="156">
        <v>-5.93</v>
      </c>
      <c r="J126" s="156">
        <v>-994.85</v>
      </c>
    </row>
    <row r="127" spans="1:10">
      <c r="A127" s="146">
        <v>42886</v>
      </c>
      <c r="B127" s="154" t="s">
        <v>157</v>
      </c>
      <c r="C127" s="154" t="s">
        <v>200</v>
      </c>
      <c r="D127" s="156">
        <v>88813.42</v>
      </c>
      <c r="E127" s="154" t="s">
        <v>183</v>
      </c>
      <c r="F127" s="156">
        <v>88662.16</v>
      </c>
      <c r="G127" s="156">
        <v>1073.92</v>
      </c>
      <c r="H127" s="156">
        <v>0</v>
      </c>
      <c r="I127" s="156">
        <v>-25.55</v>
      </c>
      <c r="J127" s="156">
        <v>-897.11</v>
      </c>
    </row>
    <row r="128" spans="1:10">
      <c r="A128" s="146">
        <v>42916</v>
      </c>
      <c r="B128" s="154" t="s">
        <v>157</v>
      </c>
      <c r="C128" s="154" t="s">
        <v>200</v>
      </c>
      <c r="D128" s="156">
        <v>93591.11</v>
      </c>
      <c r="E128" s="154" t="s">
        <v>183</v>
      </c>
      <c r="F128" s="156">
        <v>94386.3</v>
      </c>
      <c r="G128" s="156">
        <v>111.39</v>
      </c>
      <c r="H128" s="156">
        <v>38.78</v>
      </c>
      <c r="I128" s="156">
        <v>0</v>
      </c>
      <c r="J128" s="156">
        <v>945.36</v>
      </c>
    </row>
    <row r="129" spans="1:10">
      <c r="A129" s="146">
        <v>42947</v>
      </c>
      <c r="B129" s="154" t="s">
        <v>157</v>
      </c>
      <c r="C129" s="154" t="s">
        <v>200</v>
      </c>
      <c r="D129" s="156">
        <v>95818.37</v>
      </c>
      <c r="E129" s="154" t="s">
        <v>183</v>
      </c>
      <c r="F129" s="156">
        <v>96311.61</v>
      </c>
      <c r="G129" s="156">
        <v>560.72</v>
      </c>
      <c r="H129" s="156">
        <v>-59.99</v>
      </c>
      <c r="I129" s="156">
        <v>-26.1</v>
      </c>
      <c r="J129" s="156">
        <v>967.87</v>
      </c>
    </row>
    <row r="130" spans="1:10">
      <c r="A130" s="146">
        <v>42978</v>
      </c>
      <c r="B130" s="154" t="s">
        <v>157</v>
      </c>
      <c r="C130" s="154" t="s">
        <v>200</v>
      </c>
      <c r="D130" s="156">
        <v>97861.08</v>
      </c>
      <c r="E130" s="154" t="s">
        <v>183</v>
      </c>
      <c r="F130" s="156">
        <v>95939.39</v>
      </c>
      <c r="G130" s="156">
        <v>2589.23</v>
      </c>
      <c r="H130" s="156">
        <v>345.85</v>
      </c>
      <c r="I130" s="156">
        <v>-24.9</v>
      </c>
      <c r="J130" s="156">
        <v>988.49</v>
      </c>
    </row>
    <row r="131" spans="1:10">
      <c r="A131" s="146">
        <v>43008</v>
      </c>
      <c r="B131" s="154" t="s">
        <v>157</v>
      </c>
      <c r="C131" s="154" t="s">
        <v>200</v>
      </c>
      <c r="D131" s="156">
        <v>93048.74</v>
      </c>
      <c r="E131" s="154" t="s">
        <v>183</v>
      </c>
      <c r="F131" s="156">
        <v>93519.83</v>
      </c>
      <c r="G131" s="156">
        <v>604.66999999999996</v>
      </c>
      <c r="H131" s="156">
        <v>-116.06</v>
      </c>
      <c r="I131" s="156">
        <v>-19.82</v>
      </c>
      <c r="J131" s="156">
        <v>939.88</v>
      </c>
    </row>
    <row r="132" spans="1:10">
      <c r="A132" s="146">
        <v>43039</v>
      </c>
      <c r="B132" s="154" t="s">
        <v>157</v>
      </c>
      <c r="C132" s="154" t="s">
        <v>200</v>
      </c>
      <c r="D132" s="156">
        <v>101037.89</v>
      </c>
      <c r="E132" s="154" t="s">
        <v>183</v>
      </c>
      <c r="F132" s="156">
        <v>100926.75</v>
      </c>
      <c r="G132" s="156">
        <v>1100.01</v>
      </c>
      <c r="H132" s="156">
        <v>31.72</v>
      </c>
      <c r="I132" s="156">
        <v>0</v>
      </c>
      <c r="J132" s="156">
        <v>1020.59</v>
      </c>
    </row>
    <row r="133" spans="1:10">
      <c r="A133" s="146">
        <v>43069</v>
      </c>
      <c r="B133" s="154" t="s">
        <v>157</v>
      </c>
      <c r="C133" s="154" t="s">
        <v>200</v>
      </c>
      <c r="D133" s="156">
        <v>90340.93</v>
      </c>
      <c r="E133" s="154" t="s">
        <v>183</v>
      </c>
      <c r="F133" s="156">
        <v>88044.57</v>
      </c>
      <c r="G133" s="156">
        <v>2972.78</v>
      </c>
      <c r="H133" s="156">
        <v>307.72000000000003</v>
      </c>
      <c r="I133" s="156">
        <v>-71.61</v>
      </c>
      <c r="J133" s="156">
        <v>912.53</v>
      </c>
    </row>
    <row r="134" spans="1:10">
      <c r="A134" s="146">
        <v>43100</v>
      </c>
      <c r="B134" s="154" t="s">
        <v>157</v>
      </c>
      <c r="C134" s="154" t="s">
        <v>200</v>
      </c>
      <c r="D134" s="156">
        <v>99941.42</v>
      </c>
      <c r="E134" s="154" t="s">
        <v>183</v>
      </c>
      <c r="F134" s="156">
        <v>98414.65</v>
      </c>
      <c r="G134" s="156">
        <v>2257.88</v>
      </c>
      <c r="H134" s="156">
        <v>285.14</v>
      </c>
      <c r="I134" s="156">
        <v>-6.74</v>
      </c>
      <c r="J134" s="156">
        <v>1009.51</v>
      </c>
    </row>
    <row r="135" spans="1:10">
      <c r="A135" s="146">
        <v>43131</v>
      </c>
      <c r="B135" s="154" t="s">
        <v>157</v>
      </c>
      <c r="C135" s="154" t="s">
        <v>200</v>
      </c>
      <c r="D135" s="156">
        <v>98882.87</v>
      </c>
      <c r="E135" s="154" t="s">
        <v>183</v>
      </c>
      <c r="F135" s="156">
        <v>98610.63</v>
      </c>
      <c r="G135" s="156">
        <v>1343.14</v>
      </c>
      <c r="H135" s="156">
        <v>-47.44</v>
      </c>
      <c r="I135" s="156">
        <v>-24.64</v>
      </c>
      <c r="J135" s="156">
        <v>998.82</v>
      </c>
    </row>
    <row r="136" spans="1:10">
      <c r="A136" s="146">
        <v>43159</v>
      </c>
      <c r="B136" s="154" t="s">
        <v>157</v>
      </c>
      <c r="C136" s="154" t="s">
        <v>200</v>
      </c>
      <c r="D136" s="156">
        <v>101947.84</v>
      </c>
      <c r="E136" s="154" t="s">
        <v>183</v>
      </c>
      <c r="F136" s="156">
        <v>101883.3</v>
      </c>
      <c r="G136" s="156">
        <v>1086.6099999999999</v>
      </c>
      <c r="H136" s="156">
        <v>19.38</v>
      </c>
      <c r="I136" s="156">
        <v>-11.67</v>
      </c>
      <c r="J136" s="156">
        <v>1029.78</v>
      </c>
    </row>
    <row r="137" spans="1:10">
      <c r="A137" s="146">
        <v>43190</v>
      </c>
      <c r="B137" s="154" t="s">
        <v>157</v>
      </c>
      <c r="C137" s="154" t="s">
        <v>200</v>
      </c>
      <c r="D137" s="156">
        <v>84809.76</v>
      </c>
      <c r="E137" s="154" t="s">
        <v>183</v>
      </c>
      <c r="F137" s="156">
        <v>83532.62</v>
      </c>
      <c r="G137" s="156">
        <v>2132.58</v>
      </c>
      <c r="H137" s="156">
        <v>9.27</v>
      </c>
      <c r="I137" s="156">
        <v>-8.0500000000000007</v>
      </c>
      <c r="J137" s="156">
        <v>856.66</v>
      </c>
    </row>
    <row r="138" spans="1:10">
      <c r="A138" s="146">
        <v>43220</v>
      </c>
      <c r="B138" s="154" t="s">
        <v>157</v>
      </c>
      <c r="C138" s="154" t="s">
        <v>200</v>
      </c>
      <c r="D138" s="156">
        <v>101766.01</v>
      </c>
      <c r="E138" s="154" t="s">
        <v>183</v>
      </c>
      <c r="F138" s="156">
        <v>93426.06</v>
      </c>
      <c r="G138" s="156">
        <v>9364.93</v>
      </c>
      <c r="H138" s="156">
        <v>2.95</v>
      </c>
      <c r="I138" s="156">
        <v>0</v>
      </c>
      <c r="J138" s="156">
        <v>1027.93</v>
      </c>
    </row>
    <row r="139" spans="1:10">
      <c r="A139" s="146">
        <v>43251</v>
      </c>
      <c r="B139" s="154" t="s">
        <v>157</v>
      </c>
      <c r="C139" s="154" t="s">
        <v>200</v>
      </c>
      <c r="D139" s="156">
        <v>98129.48</v>
      </c>
      <c r="E139" s="154" t="s">
        <v>183</v>
      </c>
      <c r="F139" s="156">
        <v>97104.94</v>
      </c>
      <c r="G139" s="156">
        <v>2071.77</v>
      </c>
      <c r="H139" s="156">
        <v>-56.03</v>
      </c>
      <c r="I139" s="156">
        <v>0</v>
      </c>
      <c r="J139" s="156">
        <v>991.2</v>
      </c>
    </row>
    <row r="140" spans="1:10">
      <c r="A140" s="146">
        <v>43281</v>
      </c>
      <c r="B140" s="154" t="s">
        <v>157</v>
      </c>
      <c r="C140" s="154" t="s">
        <v>200</v>
      </c>
      <c r="D140" s="156">
        <v>96580.81</v>
      </c>
      <c r="E140" s="154" t="s">
        <v>183</v>
      </c>
      <c r="F140" s="156">
        <v>95787.89</v>
      </c>
      <c r="G140" s="156">
        <v>1331.97</v>
      </c>
      <c r="H140" s="156">
        <v>440.89</v>
      </c>
      <c r="I140" s="156">
        <v>-4.37</v>
      </c>
      <c r="J140" s="156">
        <v>975.57</v>
      </c>
    </row>
    <row r="141" spans="1:10">
      <c r="A141" s="146">
        <v>43312</v>
      </c>
      <c r="B141" s="154" t="s">
        <v>157</v>
      </c>
      <c r="C141" s="154" t="s">
        <v>200</v>
      </c>
      <c r="D141" s="156">
        <v>109757.64</v>
      </c>
      <c r="E141" s="154" t="s">
        <v>183</v>
      </c>
      <c r="F141" s="156">
        <v>109848.34</v>
      </c>
      <c r="G141" s="156">
        <v>1003.57</v>
      </c>
      <c r="H141" s="156">
        <v>21.05</v>
      </c>
      <c r="I141" s="156">
        <v>-6.66</v>
      </c>
      <c r="J141" s="156">
        <v>1108.6600000000001</v>
      </c>
    </row>
    <row r="142" spans="1:10">
      <c r="A142" s="146">
        <v>43343</v>
      </c>
      <c r="B142" s="154" t="s">
        <v>157</v>
      </c>
      <c r="C142" s="154" t="s">
        <v>200</v>
      </c>
      <c r="D142" s="156">
        <v>116664.29</v>
      </c>
      <c r="E142" s="154" t="s">
        <v>183</v>
      </c>
      <c r="F142" s="156">
        <v>114790.47</v>
      </c>
      <c r="G142" s="156">
        <v>2807.63</v>
      </c>
      <c r="H142" s="156">
        <v>272.58</v>
      </c>
      <c r="I142" s="156">
        <v>-27.96</v>
      </c>
      <c r="J142" s="156">
        <v>1178.43</v>
      </c>
    </row>
    <row r="143" spans="1:10">
      <c r="A143" s="146">
        <v>43373</v>
      </c>
      <c r="B143" s="154" t="s">
        <v>157</v>
      </c>
      <c r="C143" s="154" t="s">
        <v>200</v>
      </c>
      <c r="D143" s="156">
        <v>114289.45</v>
      </c>
      <c r="E143" s="154" t="s">
        <v>183</v>
      </c>
      <c r="F143" s="156">
        <v>113555.05</v>
      </c>
      <c r="G143" s="156">
        <v>1896.18</v>
      </c>
      <c r="H143" s="156">
        <v>-2.4</v>
      </c>
      <c r="I143" s="156">
        <v>-4.9400000000000004</v>
      </c>
      <c r="J143" s="156">
        <v>1154.44</v>
      </c>
    </row>
    <row r="144" spans="1:10">
      <c r="A144" s="146">
        <v>43404</v>
      </c>
      <c r="B144" s="154" t="s">
        <v>157</v>
      </c>
      <c r="C144" s="154" t="s">
        <v>200</v>
      </c>
      <c r="D144" s="156">
        <v>97928.19</v>
      </c>
      <c r="E144" s="154" t="s">
        <v>183</v>
      </c>
      <c r="F144" s="156">
        <v>97894.06</v>
      </c>
      <c r="G144" s="156">
        <v>1111.8800000000001</v>
      </c>
      <c r="H144" s="156">
        <v>-83.47</v>
      </c>
      <c r="I144" s="156">
        <v>-5.0999999999999996</v>
      </c>
      <c r="J144" s="156">
        <v>989.18</v>
      </c>
    </row>
    <row r="145" spans="1:10">
      <c r="A145" s="146">
        <v>43434</v>
      </c>
      <c r="B145" s="154" t="s">
        <v>157</v>
      </c>
      <c r="C145" s="154" t="s">
        <v>200</v>
      </c>
      <c r="D145" s="156">
        <v>108595.22</v>
      </c>
      <c r="E145" s="154" t="s">
        <v>183</v>
      </c>
      <c r="F145" s="156">
        <v>108137.96</v>
      </c>
      <c r="G145" s="156">
        <v>1511.11</v>
      </c>
      <c r="H145" s="156">
        <v>62.46</v>
      </c>
      <c r="I145" s="156">
        <v>-19.38</v>
      </c>
      <c r="J145" s="156">
        <v>1096.93</v>
      </c>
    </row>
    <row r="146" spans="1:10">
      <c r="A146" s="146">
        <v>43465</v>
      </c>
      <c r="B146" s="154" t="s">
        <v>157</v>
      </c>
      <c r="C146" s="154" t="s">
        <v>200</v>
      </c>
      <c r="D146" s="156">
        <v>107837.45</v>
      </c>
      <c r="E146" s="154" t="s">
        <v>183</v>
      </c>
      <c r="F146" s="156">
        <v>101005.84</v>
      </c>
      <c r="G146" s="156">
        <v>8091.84</v>
      </c>
      <c r="H146" s="156">
        <v>-159.47999999999999</v>
      </c>
      <c r="I146" s="156">
        <v>-11.49</v>
      </c>
      <c r="J146" s="156">
        <v>1089.26</v>
      </c>
    </row>
    <row r="147" spans="1:10">
      <c r="A147" s="146">
        <v>43496</v>
      </c>
      <c r="B147" s="154" t="s">
        <v>157</v>
      </c>
      <c r="C147" s="154" t="s">
        <v>200</v>
      </c>
      <c r="D147" s="156">
        <v>119931.89</v>
      </c>
      <c r="E147" s="154" t="s">
        <v>183</v>
      </c>
      <c r="F147" s="156">
        <v>119994.92</v>
      </c>
      <c r="G147" s="156">
        <v>1186.32</v>
      </c>
      <c r="H147" s="156">
        <v>0.99</v>
      </c>
      <c r="I147" s="156">
        <v>-38.909999999999997</v>
      </c>
      <c r="J147" s="156">
        <v>1211.43</v>
      </c>
    </row>
    <row r="148" spans="1:10">
      <c r="A148" s="146">
        <v>43524</v>
      </c>
      <c r="B148" s="154" t="s">
        <v>157</v>
      </c>
      <c r="C148" s="154" t="s">
        <v>200</v>
      </c>
      <c r="D148" s="156">
        <v>108706.23</v>
      </c>
      <c r="E148" s="154" t="s">
        <v>183</v>
      </c>
      <c r="F148" s="156">
        <v>107784.72</v>
      </c>
      <c r="G148" s="156">
        <v>2119.04</v>
      </c>
      <c r="H148" s="156">
        <v>1.08</v>
      </c>
      <c r="I148" s="156">
        <v>-100.58</v>
      </c>
      <c r="J148" s="156">
        <v>1098.03</v>
      </c>
    </row>
    <row r="149" spans="1:10">
      <c r="A149" s="146">
        <v>43555</v>
      </c>
      <c r="B149" s="154" t="s">
        <v>157</v>
      </c>
      <c r="C149" s="154" t="s">
        <v>200</v>
      </c>
      <c r="D149" s="156">
        <v>102978.24000000001</v>
      </c>
      <c r="E149" s="154" t="s">
        <v>183</v>
      </c>
      <c r="F149" s="156">
        <v>101773.94</v>
      </c>
      <c r="G149" s="156">
        <v>2144.87</v>
      </c>
      <c r="H149" s="156">
        <v>104.02</v>
      </c>
      <c r="I149" s="156">
        <v>-4.4000000000000004</v>
      </c>
      <c r="J149" s="156">
        <v>1040.19</v>
      </c>
    </row>
    <row r="150" spans="1:10">
      <c r="A150" s="146">
        <v>43585</v>
      </c>
      <c r="B150" s="154" t="s">
        <v>157</v>
      </c>
      <c r="C150" s="154" t="s">
        <v>200</v>
      </c>
      <c r="D150" s="156">
        <v>110907.91</v>
      </c>
      <c r="E150" s="154" t="s">
        <v>183</v>
      </c>
      <c r="F150" s="156">
        <v>109722.47</v>
      </c>
      <c r="G150" s="156">
        <v>2300.0100000000002</v>
      </c>
      <c r="H150" s="156">
        <v>62.4</v>
      </c>
      <c r="I150" s="156">
        <v>-56.69</v>
      </c>
      <c r="J150" s="156">
        <v>1120.28</v>
      </c>
    </row>
    <row r="151" spans="1:10">
      <c r="A151" s="146">
        <v>43616</v>
      </c>
      <c r="B151" s="154" t="s">
        <v>157</v>
      </c>
      <c r="C151" s="154" t="s">
        <v>200</v>
      </c>
      <c r="D151" s="156">
        <v>119293.54</v>
      </c>
      <c r="E151" s="154" t="s">
        <v>183</v>
      </c>
      <c r="F151" s="156">
        <v>119340.43</v>
      </c>
      <c r="G151" s="156">
        <v>1206.6099999999999</v>
      </c>
      <c r="H151" s="156">
        <v>-44.15</v>
      </c>
      <c r="I151" s="156">
        <v>-4.3600000000000003</v>
      </c>
      <c r="J151" s="156">
        <v>1204.99</v>
      </c>
    </row>
    <row r="152" spans="1:10">
      <c r="A152" s="146">
        <v>43646</v>
      </c>
      <c r="B152" s="154" t="s">
        <v>157</v>
      </c>
      <c r="C152" s="154" t="s">
        <v>200</v>
      </c>
      <c r="D152" s="156">
        <v>118520.31</v>
      </c>
      <c r="E152" s="154" t="s">
        <v>183</v>
      </c>
      <c r="F152" s="156">
        <v>116676.16</v>
      </c>
      <c r="G152" s="156">
        <v>2847.37</v>
      </c>
      <c r="H152" s="156">
        <v>193.96</v>
      </c>
      <c r="I152" s="156">
        <v>0</v>
      </c>
      <c r="J152" s="156">
        <v>1197.18</v>
      </c>
    </row>
    <row r="153" spans="1:10">
      <c r="A153" s="146">
        <v>43677</v>
      </c>
      <c r="B153" s="154" t="s">
        <v>157</v>
      </c>
      <c r="C153" s="154" t="s">
        <v>200</v>
      </c>
      <c r="D153" s="156">
        <v>123760.62</v>
      </c>
      <c r="E153" s="154" t="s">
        <v>183</v>
      </c>
      <c r="F153" s="156">
        <v>123782.72</v>
      </c>
      <c r="G153" s="156">
        <v>1202.6400000000001</v>
      </c>
      <c r="H153" s="156">
        <v>25.36</v>
      </c>
      <c r="I153" s="156">
        <v>0</v>
      </c>
      <c r="J153" s="156">
        <v>1250.0999999999999</v>
      </c>
    </row>
    <row r="154" spans="1:10">
      <c r="A154" s="146">
        <v>43708</v>
      </c>
      <c r="B154" s="154" t="s">
        <v>157</v>
      </c>
      <c r="C154" s="154" t="s">
        <v>200</v>
      </c>
      <c r="D154" s="156">
        <v>122082.28</v>
      </c>
      <c r="E154" s="154" t="s">
        <v>183</v>
      </c>
      <c r="F154" s="156">
        <v>120245.08</v>
      </c>
      <c r="G154" s="156">
        <v>3074.58</v>
      </c>
      <c r="H154" s="156">
        <v>16.84</v>
      </c>
      <c r="I154" s="156">
        <v>-21.07</v>
      </c>
      <c r="J154" s="156">
        <v>1233.1500000000001</v>
      </c>
    </row>
    <row r="155" spans="1:10">
      <c r="A155" s="146">
        <v>43738</v>
      </c>
      <c r="B155" s="154" t="s">
        <v>157</v>
      </c>
      <c r="C155" s="154" t="s">
        <v>200</v>
      </c>
      <c r="D155" s="156">
        <v>123660.59</v>
      </c>
      <c r="E155" s="154" t="s">
        <v>183</v>
      </c>
      <c r="F155" s="156">
        <v>123515.1</v>
      </c>
      <c r="G155" s="156">
        <v>1270.05</v>
      </c>
      <c r="H155" s="156">
        <v>129.47</v>
      </c>
      <c r="I155" s="156">
        <v>-4.93</v>
      </c>
      <c r="J155" s="156">
        <v>1249.0999999999999</v>
      </c>
    </row>
    <row r="156" spans="1:10">
      <c r="A156" s="146">
        <v>43769</v>
      </c>
      <c r="B156" s="154" t="s">
        <v>157</v>
      </c>
      <c r="C156" s="154" t="s">
        <v>200</v>
      </c>
      <c r="D156" s="156">
        <v>132457.13</v>
      </c>
      <c r="E156" s="154" t="s">
        <v>183</v>
      </c>
      <c r="F156" s="156">
        <v>132067.39000000001</v>
      </c>
      <c r="G156" s="156">
        <v>1664.65</v>
      </c>
      <c r="H156" s="156">
        <v>81.28</v>
      </c>
      <c r="I156" s="156">
        <v>-18.239999999999998</v>
      </c>
      <c r="J156" s="156">
        <v>1337.95</v>
      </c>
    </row>
    <row r="157" spans="1:10">
      <c r="A157" s="146">
        <v>43799</v>
      </c>
      <c r="B157" s="154" t="s">
        <v>157</v>
      </c>
      <c r="C157" s="154" t="s">
        <v>200</v>
      </c>
      <c r="D157" s="156">
        <v>112842.05</v>
      </c>
      <c r="E157" s="154" t="s">
        <v>183</v>
      </c>
      <c r="F157" s="156">
        <v>112911.54</v>
      </c>
      <c r="G157" s="156">
        <v>1046</v>
      </c>
      <c r="H157" s="156">
        <v>214.24</v>
      </c>
      <c r="I157" s="156">
        <v>-189.92</v>
      </c>
      <c r="J157" s="156">
        <v>1139.81</v>
      </c>
    </row>
    <row r="158" spans="1:10">
      <c r="A158" s="146">
        <v>43830</v>
      </c>
      <c r="B158" s="154" t="s">
        <v>157</v>
      </c>
      <c r="C158" s="154" t="s">
        <v>200</v>
      </c>
      <c r="D158" s="156">
        <v>116881.4</v>
      </c>
      <c r="E158" s="154" t="s">
        <v>183</v>
      </c>
      <c r="F158" s="156">
        <v>116797.17</v>
      </c>
      <c r="G158" s="156">
        <v>1248.28</v>
      </c>
      <c r="H158" s="156">
        <v>26.77</v>
      </c>
      <c r="I158" s="156">
        <v>-10.199999999999999</v>
      </c>
      <c r="J158" s="156">
        <v>1180.6199999999999</v>
      </c>
    </row>
    <row r="159" spans="1:10">
      <c r="A159" s="146">
        <v>43861</v>
      </c>
      <c r="B159" s="154" t="s">
        <v>157</v>
      </c>
      <c r="C159" s="154" t="s">
        <v>200</v>
      </c>
      <c r="D159" s="156">
        <v>131206.94</v>
      </c>
      <c r="E159" s="154" t="s">
        <v>183</v>
      </c>
      <c r="F159" s="156">
        <v>130721.33</v>
      </c>
      <c r="G159" s="156">
        <v>2106.56</v>
      </c>
      <c r="H159" s="156">
        <v>-273.98</v>
      </c>
      <c r="I159" s="156">
        <v>-21.64</v>
      </c>
      <c r="J159" s="156">
        <v>1325.33</v>
      </c>
    </row>
    <row r="160" spans="1:10">
      <c r="A160" s="146">
        <v>43890</v>
      </c>
      <c r="B160" s="154" t="s">
        <v>157</v>
      </c>
      <c r="C160" s="154" t="s">
        <v>200</v>
      </c>
      <c r="D160" s="156">
        <v>110331.4</v>
      </c>
      <c r="E160" s="154" t="s">
        <v>183</v>
      </c>
      <c r="F160" s="156">
        <v>110784.2</v>
      </c>
      <c r="G160" s="156">
        <v>1759.67</v>
      </c>
      <c r="H160" s="156">
        <v>118.54</v>
      </c>
      <c r="I160" s="156">
        <v>-1216.55</v>
      </c>
      <c r="J160" s="156">
        <v>1114.46</v>
      </c>
    </row>
    <row r="161" spans="1:10">
      <c r="A161" s="146">
        <v>43921</v>
      </c>
      <c r="B161" s="154" t="s">
        <v>157</v>
      </c>
      <c r="C161" s="154" t="s">
        <v>200</v>
      </c>
      <c r="D161" s="156">
        <v>106140.52</v>
      </c>
      <c r="E161" s="154" t="s">
        <v>183</v>
      </c>
      <c r="F161" s="156">
        <v>107387.62</v>
      </c>
      <c r="G161" s="156">
        <v>525.58000000000004</v>
      </c>
      <c r="H161" s="156">
        <v>-619.71</v>
      </c>
      <c r="I161" s="156">
        <v>-80.84</v>
      </c>
      <c r="J161" s="156">
        <v>1072.1300000000001</v>
      </c>
    </row>
    <row r="162" spans="1:10">
      <c r="A162" s="146">
        <v>43951</v>
      </c>
      <c r="B162" s="154" t="s">
        <v>157</v>
      </c>
      <c r="C162" s="154" t="s">
        <v>200</v>
      </c>
      <c r="D162" s="156">
        <v>123913.37</v>
      </c>
      <c r="E162" s="154" t="s">
        <v>183</v>
      </c>
      <c r="F162" s="156">
        <v>124175.33</v>
      </c>
      <c r="G162" s="156">
        <v>873.76</v>
      </c>
      <c r="H162" s="156">
        <v>121.23</v>
      </c>
      <c r="I162" s="156">
        <v>-5.3</v>
      </c>
      <c r="J162" s="156">
        <v>1251.6500000000001</v>
      </c>
    </row>
    <row r="163" spans="1:10">
      <c r="A163" s="151">
        <v>43982</v>
      </c>
      <c r="B163" s="155" t="s">
        <v>157</v>
      </c>
      <c r="C163" s="155" t="s">
        <v>200</v>
      </c>
      <c r="D163" s="160">
        <v>133656.76999999999</v>
      </c>
      <c r="E163" s="161" t="s">
        <v>183</v>
      </c>
      <c r="F163" s="160">
        <v>132547.84</v>
      </c>
      <c r="G163" s="160">
        <v>1357.41</v>
      </c>
      <c r="H163" s="160">
        <v>1101.5899999999999</v>
      </c>
      <c r="I163" s="160">
        <v>0</v>
      </c>
      <c r="J163" s="160">
        <v>1350.07</v>
      </c>
    </row>
    <row r="164" spans="1:10">
      <c r="A164" s="148">
        <v>44012</v>
      </c>
      <c r="B164" s="155" t="s">
        <v>157</v>
      </c>
      <c r="C164" s="155" t="s">
        <v>200</v>
      </c>
      <c r="D164" s="142">
        <v>140747.21</v>
      </c>
      <c r="E164" s="143" t="s">
        <v>183</v>
      </c>
      <c r="F164" s="142">
        <v>141333.39000000001</v>
      </c>
      <c r="G164" s="150">
        <v>915.46</v>
      </c>
      <c r="H164" s="150">
        <v>-76.88</v>
      </c>
      <c r="I164" s="150">
        <v>-3.07</v>
      </c>
      <c r="J164" s="142">
        <v>1421.69</v>
      </c>
    </row>
    <row r="165" spans="1:10">
      <c r="A165" s="148">
        <v>44043</v>
      </c>
      <c r="B165" s="155" t="s">
        <v>157</v>
      </c>
      <c r="C165" s="155" t="s">
        <v>200</v>
      </c>
      <c r="D165" s="160">
        <v>152173.14000000001</v>
      </c>
      <c r="E165" s="161" t="s">
        <v>183</v>
      </c>
      <c r="F165" s="160">
        <v>148531.19</v>
      </c>
      <c r="G165" s="160">
        <v>5417.74</v>
      </c>
      <c r="H165" s="160">
        <v>-237.82</v>
      </c>
      <c r="I165" s="160">
        <v>-0.87</v>
      </c>
      <c r="J165" s="160">
        <v>1537.1</v>
      </c>
    </row>
    <row r="166" spans="1:10">
      <c r="A166" s="151">
        <v>44074</v>
      </c>
      <c r="B166" s="155" t="s">
        <v>157</v>
      </c>
      <c r="C166" s="155" t="s">
        <v>200</v>
      </c>
      <c r="D166" s="145">
        <v>148199.85999999999</v>
      </c>
      <c r="E166" s="155" t="s">
        <v>183</v>
      </c>
      <c r="F166" s="145">
        <v>150078.54</v>
      </c>
      <c r="G166" s="145">
        <v>836.1</v>
      </c>
      <c r="H166" s="145">
        <v>-1209.24</v>
      </c>
      <c r="I166" s="145">
        <v>-8.58</v>
      </c>
      <c r="J166" s="145">
        <v>1496.96</v>
      </c>
    </row>
    <row r="167" spans="1:10">
      <c r="A167" s="151">
        <v>44104</v>
      </c>
      <c r="B167" s="155" t="s">
        <v>157</v>
      </c>
      <c r="C167" s="155" t="s">
        <v>200</v>
      </c>
      <c r="D167" s="145">
        <v>162497.31</v>
      </c>
      <c r="E167" s="155" t="s">
        <v>183</v>
      </c>
      <c r="F167" s="145">
        <v>163131.13</v>
      </c>
      <c r="G167" s="145">
        <v>999.92</v>
      </c>
      <c r="H167" s="145">
        <v>20.47</v>
      </c>
      <c r="I167" s="145">
        <v>-12.83</v>
      </c>
      <c r="J167" s="145">
        <v>1641.38</v>
      </c>
    </row>
    <row r="168" spans="1:10">
      <c r="A168" s="148">
        <v>44135</v>
      </c>
      <c r="B168" s="155" t="s">
        <v>157</v>
      </c>
      <c r="C168" s="155" t="s">
        <v>200</v>
      </c>
      <c r="D168" s="145">
        <v>154451.59</v>
      </c>
      <c r="E168" s="155" t="s">
        <v>183</v>
      </c>
      <c r="F168" s="145">
        <v>154738.1</v>
      </c>
      <c r="G168" s="145">
        <v>1249.7</v>
      </c>
      <c r="H168" s="145">
        <v>38.19</v>
      </c>
      <c r="I168" s="145">
        <v>-14.28</v>
      </c>
      <c r="J168" s="145">
        <v>1560.12</v>
      </c>
    </row>
    <row r="169" spans="1:10">
      <c r="A169" s="146">
        <v>44165</v>
      </c>
      <c r="B169" s="155" t="s">
        <v>157</v>
      </c>
      <c r="C169" s="155" t="s">
        <v>200</v>
      </c>
      <c r="D169" s="145">
        <v>156265.12</v>
      </c>
      <c r="E169" s="155" t="s">
        <v>183</v>
      </c>
      <c r="F169" s="145">
        <v>157483.64000000001</v>
      </c>
      <c r="G169" s="145">
        <v>367.85</v>
      </c>
      <c r="H169" s="145">
        <v>25.44</v>
      </c>
      <c r="I169" s="145">
        <v>-33.380000000000003</v>
      </c>
      <c r="J169" s="145">
        <v>1578.43</v>
      </c>
    </row>
    <row r="170" spans="1:10">
      <c r="A170" s="146">
        <v>44196</v>
      </c>
      <c r="B170" s="155" t="s">
        <v>157</v>
      </c>
      <c r="C170" s="155" t="s">
        <v>200</v>
      </c>
      <c r="D170" s="145">
        <v>142985.07</v>
      </c>
      <c r="E170" s="155" t="s">
        <v>183</v>
      </c>
      <c r="F170" s="145">
        <v>143293.48000000001</v>
      </c>
      <c r="G170" s="145">
        <v>637.58000000000004</v>
      </c>
      <c r="H170" s="145">
        <v>498.3</v>
      </c>
      <c r="I170" s="145">
        <v>0</v>
      </c>
      <c r="J170" s="145">
        <v>1444.29</v>
      </c>
    </row>
    <row r="171" spans="1:10">
      <c r="A171" s="148">
        <v>44227</v>
      </c>
      <c r="B171" s="155" t="s">
        <v>157</v>
      </c>
      <c r="C171" s="155" t="s">
        <v>200</v>
      </c>
      <c r="D171" s="145">
        <v>178900.85</v>
      </c>
      <c r="E171" s="155" t="s">
        <v>183</v>
      </c>
      <c r="F171" s="145">
        <v>178470.44</v>
      </c>
      <c r="G171" s="145">
        <v>2232.4499999999998</v>
      </c>
      <c r="H171" s="145">
        <v>32.090000000000003</v>
      </c>
      <c r="I171" s="145">
        <v>-27.05</v>
      </c>
      <c r="J171" s="145">
        <v>1807.08</v>
      </c>
    </row>
    <row r="172" spans="1:10">
      <c r="A172" s="148">
        <v>44255</v>
      </c>
      <c r="B172" s="155" t="s">
        <v>157</v>
      </c>
      <c r="C172" s="155" t="s">
        <v>200</v>
      </c>
      <c r="D172" s="145">
        <v>160885.99</v>
      </c>
      <c r="E172" s="155" t="s">
        <v>183</v>
      </c>
      <c r="F172" s="145">
        <v>161544.35</v>
      </c>
      <c r="G172" s="145">
        <v>281.89999999999998</v>
      </c>
      <c r="H172" s="145">
        <v>702.11</v>
      </c>
      <c r="I172" s="145">
        <v>-17.27</v>
      </c>
      <c r="J172" s="145">
        <v>1625.1</v>
      </c>
    </row>
    <row r="173" spans="1:10">
      <c r="A173" s="148">
        <v>44286</v>
      </c>
      <c r="B173" s="155" t="s">
        <v>157</v>
      </c>
      <c r="C173" s="155" t="s">
        <v>200</v>
      </c>
      <c r="D173" s="145">
        <v>157080.60999999999</v>
      </c>
      <c r="E173" s="155" t="s">
        <v>183</v>
      </c>
      <c r="F173" s="145">
        <v>157864.22</v>
      </c>
      <c r="G173" s="145">
        <v>1003.93</v>
      </c>
      <c r="H173" s="145">
        <v>-198.48</v>
      </c>
      <c r="I173" s="145">
        <v>-2.38</v>
      </c>
      <c r="J173" s="145">
        <v>1586.68</v>
      </c>
    </row>
    <row r="174" spans="1:10">
      <c r="A174" s="148">
        <v>44316</v>
      </c>
      <c r="B174" s="155" t="s">
        <v>157</v>
      </c>
      <c r="C174" s="155" t="s">
        <v>200</v>
      </c>
      <c r="D174" s="145">
        <v>182352.33</v>
      </c>
      <c r="E174" s="155" t="s">
        <v>183</v>
      </c>
      <c r="F174" s="145">
        <v>182282.33</v>
      </c>
      <c r="G174" s="145">
        <v>1824.17</v>
      </c>
      <c r="H174" s="145">
        <v>90.43</v>
      </c>
      <c r="I174" s="145">
        <v>-2.66</v>
      </c>
      <c r="J174" s="145">
        <v>1841.94</v>
      </c>
    </row>
    <row r="175" spans="1:10">
      <c r="A175" s="148">
        <v>44347</v>
      </c>
      <c r="B175" s="155" t="s">
        <v>157</v>
      </c>
      <c r="C175" s="155" t="s">
        <v>200</v>
      </c>
      <c r="D175" s="145">
        <v>188528.21</v>
      </c>
      <c r="E175" s="155" t="s">
        <v>183</v>
      </c>
      <c r="F175" s="145">
        <v>188550.26</v>
      </c>
      <c r="G175" s="145">
        <v>1744.5</v>
      </c>
      <c r="H175" s="145">
        <v>138.18</v>
      </c>
      <c r="I175" s="145">
        <v>-0.4</v>
      </c>
      <c r="J175" s="145">
        <v>1904.33</v>
      </c>
    </row>
    <row r="176" spans="1:10">
      <c r="A176" s="148">
        <v>44377</v>
      </c>
      <c r="B176" s="155" t="s">
        <v>157</v>
      </c>
      <c r="C176" s="155" t="s">
        <v>200</v>
      </c>
      <c r="D176" s="145">
        <v>176212.52</v>
      </c>
      <c r="E176" s="155" t="s">
        <v>183</v>
      </c>
      <c r="F176" s="145">
        <v>175915.64</v>
      </c>
      <c r="G176" s="145">
        <v>1517.76</v>
      </c>
      <c r="H176" s="145">
        <v>560.98</v>
      </c>
      <c r="I176" s="145">
        <v>-1.94</v>
      </c>
      <c r="J176" s="145">
        <v>1779.92</v>
      </c>
    </row>
    <row r="177" spans="1:10">
      <c r="A177" s="148">
        <v>44408</v>
      </c>
      <c r="B177" s="155" t="s">
        <v>157</v>
      </c>
      <c r="C177" s="155" t="s">
        <v>200</v>
      </c>
      <c r="D177" s="145">
        <v>184775.62</v>
      </c>
      <c r="E177" s="155" t="s">
        <v>183</v>
      </c>
      <c r="F177" s="145">
        <v>184968.79</v>
      </c>
      <c r="G177" s="145">
        <v>1649.83</v>
      </c>
      <c r="H177" s="145">
        <v>30.08</v>
      </c>
      <c r="I177" s="145">
        <v>-6.66</v>
      </c>
      <c r="J177" s="145">
        <v>1866.42</v>
      </c>
    </row>
    <row r="178" spans="1:10">
      <c r="A178" s="148">
        <v>44439</v>
      </c>
      <c r="B178" s="155" t="s">
        <v>157</v>
      </c>
      <c r="C178" s="155" t="s">
        <v>200</v>
      </c>
      <c r="D178" s="145">
        <v>181478.95</v>
      </c>
      <c r="E178" s="155" t="s">
        <v>183</v>
      </c>
      <c r="F178" s="145">
        <v>182095.33</v>
      </c>
      <c r="G178" s="145">
        <v>1135.9100000000001</v>
      </c>
      <c r="H178" s="145">
        <v>87.49</v>
      </c>
      <c r="I178" s="145">
        <v>-6.66</v>
      </c>
      <c r="J178" s="145">
        <v>1833.12</v>
      </c>
    </row>
    <row r="179" spans="1:10">
      <c r="A179" s="148">
        <v>44469</v>
      </c>
      <c r="B179" s="155" t="s">
        <v>157</v>
      </c>
      <c r="C179" s="155" t="s">
        <v>200</v>
      </c>
      <c r="D179" s="145">
        <v>191067.55</v>
      </c>
      <c r="E179" s="155" t="s">
        <v>183</v>
      </c>
      <c r="F179" s="145">
        <v>191267.35</v>
      </c>
      <c r="G179" s="145">
        <v>1574.78</v>
      </c>
      <c r="H179" s="145">
        <v>156.44999999999999</v>
      </c>
      <c r="I179" s="145">
        <v>-1.06</v>
      </c>
      <c r="J179" s="145">
        <v>1929.97</v>
      </c>
    </row>
    <row r="180" spans="1:10">
      <c r="A180" s="148">
        <v>44500</v>
      </c>
      <c r="B180" s="155" t="s">
        <v>157</v>
      </c>
      <c r="C180" s="155" t="s">
        <v>200</v>
      </c>
      <c r="D180" s="145">
        <v>199863.34</v>
      </c>
      <c r="E180" s="155" t="s">
        <v>183</v>
      </c>
      <c r="F180" s="145">
        <v>199334.8</v>
      </c>
      <c r="G180" s="145">
        <v>2553.14</v>
      </c>
      <c r="H180" s="145">
        <v>0</v>
      </c>
      <c r="I180" s="145">
        <v>-5.78</v>
      </c>
      <c r="J180" s="145">
        <v>2018.82</v>
      </c>
    </row>
    <row r="181" spans="1:10">
      <c r="A181" s="148">
        <v>44530</v>
      </c>
      <c r="B181" s="155" t="s">
        <v>157</v>
      </c>
      <c r="C181" s="155" t="s">
        <v>200</v>
      </c>
      <c r="D181" s="145">
        <v>167986.38</v>
      </c>
      <c r="E181" s="155" t="s">
        <v>183</v>
      </c>
      <c r="F181" s="145">
        <v>169747.48</v>
      </c>
      <c r="G181" s="145">
        <v>155.4</v>
      </c>
      <c r="H181" s="145">
        <v>-101.89</v>
      </c>
      <c r="I181" s="145">
        <v>-117.78</v>
      </c>
      <c r="J181" s="145">
        <v>1696.83</v>
      </c>
    </row>
    <row r="182" spans="1:10">
      <c r="A182" s="148">
        <v>44561</v>
      </c>
      <c r="B182" s="155" t="s">
        <v>157</v>
      </c>
      <c r="C182" s="155" t="s">
        <v>200</v>
      </c>
      <c r="D182" s="145">
        <v>193968.04</v>
      </c>
      <c r="E182" s="155" t="s">
        <v>183</v>
      </c>
      <c r="F182" s="145">
        <v>195044.67</v>
      </c>
      <c r="G182" s="145">
        <v>798.12</v>
      </c>
      <c r="H182" s="145">
        <v>84.53</v>
      </c>
      <c r="I182" s="145">
        <v>0</v>
      </c>
      <c r="J182" s="145">
        <v>1959.28</v>
      </c>
    </row>
    <row r="183" spans="1:10">
      <c r="A183" s="146">
        <v>44592</v>
      </c>
      <c r="B183" s="155" t="s">
        <v>157</v>
      </c>
      <c r="C183" s="155" t="s">
        <v>200</v>
      </c>
      <c r="D183" s="145">
        <v>212761.60000000001</v>
      </c>
      <c r="E183" s="155" t="s">
        <v>183</v>
      </c>
      <c r="F183" s="145">
        <v>214023.06</v>
      </c>
      <c r="G183" s="145">
        <v>949.4</v>
      </c>
      <c r="H183" s="145">
        <v>10.14</v>
      </c>
      <c r="I183" s="145">
        <v>-71.89</v>
      </c>
      <c r="J183" s="145">
        <v>2149.11</v>
      </c>
    </row>
    <row r="184" spans="1:10">
      <c r="A184" s="146">
        <v>44620</v>
      </c>
      <c r="B184" s="155" t="s">
        <v>157</v>
      </c>
      <c r="C184" s="155" t="s">
        <v>200</v>
      </c>
      <c r="D184" s="145">
        <v>175275.47</v>
      </c>
      <c r="E184" s="155" t="s">
        <v>183</v>
      </c>
      <c r="F184" s="145">
        <v>175749.34</v>
      </c>
      <c r="G184" s="145">
        <v>1223.5899999999999</v>
      </c>
      <c r="H184" s="145">
        <v>81.16</v>
      </c>
      <c r="I184" s="145">
        <v>-8.16</v>
      </c>
      <c r="J184" s="145">
        <v>1770.46</v>
      </c>
    </row>
    <row r="185" spans="1:10">
      <c r="A185" s="146"/>
      <c r="B185" s="155"/>
      <c r="C185" s="155"/>
      <c r="D185" s="145"/>
      <c r="E185" s="155"/>
      <c r="F185" s="145"/>
      <c r="G185" s="145"/>
      <c r="H185" s="145"/>
      <c r="I185" s="145"/>
      <c r="J185" s="145"/>
    </row>
    <row r="186" spans="1:10">
      <c r="A186" s="146"/>
      <c r="B186" s="155"/>
      <c r="C186" s="155"/>
      <c r="D186" s="145"/>
      <c r="E186" s="155"/>
      <c r="F186" s="145"/>
      <c r="G186" s="145"/>
      <c r="H186" s="145"/>
      <c r="I186" s="145"/>
      <c r="J186" s="145"/>
    </row>
    <row r="187" spans="1:10">
      <c r="A187" s="146"/>
      <c r="B187" s="155"/>
      <c r="C187" s="155"/>
      <c r="D187" s="145"/>
      <c r="E187" s="155"/>
      <c r="F187" s="145"/>
      <c r="G187" s="145"/>
      <c r="H187" s="145"/>
      <c r="I187" s="145"/>
      <c r="J187" s="145"/>
    </row>
    <row r="188" spans="1:10">
      <c r="A188" s="146"/>
      <c r="B188" s="155"/>
      <c r="C188" s="155"/>
      <c r="D188" s="145"/>
      <c r="E188" s="155"/>
      <c r="F188" s="145"/>
      <c r="G188" s="145"/>
      <c r="H188" s="145"/>
      <c r="I188" s="145"/>
      <c r="J188" s="145"/>
    </row>
    <row r="189" spans="1:10">
      <c r="A189" s="146"/>
      <c r="B189" s="155"/>
      <c r="C189" s="155"/>
      <c r="D189" s="145"/>
      <c r="E189" s="155"/>
      <c r="F189" s="145"/>
      <c r="G189" s="145"/>
      <c r="H189" s="145"/>
      <c r="I189" s="145"/>
      <c r="J189" s="145"/>
    </row>
    <row r="190" spans="1:10">
      <c r="A190" s="146"/>
      <c r="B190" s="155"/>
      <c r="C190" s="155"/>
      <c r="D190" s="145"/>
      <c r="E190" s="155"/>
      <c r="F190" s="145"/>
      <c r="G190" s="145"/>
      <c r="H190" s="145"/>
      <c r="I190" s="145"/>
      <c r="J190" s="145"/>
    </row>
    <row r="191" spans="1:10">
      <c r="A191" s="146"/>
      <c r="B191" s="155"/>
      <c r="C191" s="155"/>
      <c r="D191" s="145"/>
      <c r="E191" s="155"/>
      <c r="F191" s="145"/>
      <c r="G191" s="145"/>
      <c r="H191" s="145"/>
      <c r="I191" s="145"/>
      <c r="J191" s="145"/>
    </row>
    <row r="192" spans="1:10">
      <c r="A192" s="146"/>
      <c r="B192" s="155"/>
      <c r="C192" s="155"/>
      <c r="D192" s="145"/>
      <c r="E192" s="155"/>
      <c r="F192" s="145"/>
      <c r="G192" s="145"/>
      <c r="H192" s="145"/>
      <c r="I192" s="145"/>
      <c r="J192" s="145"/>
    </row>
    <row r="193" spans="1:10">
      <c r="A193" s="146"/>
      <c r="B193" s="155"/>
      <c r="C193" s="155"/>
      <c r="D193" s="145"/>
      <c r="E193" s="155"/>
      <c r="F193" s="145"/>
      <c r="G193" s="145"/>
      <c r="H193" s="145"/>
      <c r="I193" s="145"/>
      <c r="J193" s="145"/>
    </row>
    <row r="194" spans="1:10">
      <c r="A194" s="146"/>
      <c r="B194" s="155"/>
      <c r="C194" s="155"/>
      <c r="D194" s="145"/>
      <c r="E194" s="155"/>
      <c r="F194" s="145"/>
      <c r="G194" s="145"/>
      <c r="H194" s="145"/>
      <c r="I194" s="145"/>
      <c r="J194" s="145"/>
    </row>
    <row r="195" spans="1:10">
      <c r="A195" s="146"/>
      <c r="B195" s="155"/>
      <c r="C195" s="155"/>
      <c r="D195" s="145"/>
      <c r="E195" s="155"/>
      <c r="F195" s="145"/>
      <c r="G195" s="145"/>
      <c r="H195" s="145"/>
      <c r="I195" s="145"/>
      <c r="J195" s="145"/>
    </row>
    <row r="196" spans="1:10">
      <c r="A196" s="146"/>
      <c r="B196" s="155"/>
      <c r="C196" s="155"/>
      <c r="D196" s="145"/>
      <c r="E196" s="155"/>
      <c r="F196" s="145"/>
      <c r="G196" s="145"/>
      <c r="H196" s="145"/>
      <c r="I196" s="145"/>
      <c r="J196" s="145"/>
    </row>
    <row r="197" spans="1:10">
      <c r="A197" s="146"/>
      <c r="B197" s="155"/>
      <c r="C197" s="155"/>
      <c r="D197" s="145"/>
      <c r="E197" s="155"/>
      <c r="F197" s="145"/>
      <c r="G197" s="145"/>
      <c r="H197" s="145"/>
      <c r="I197" s="145"/>
      <c r="J197" s="145"/>
    </row>
    <row r="198" spans="1:10">
      <c r="A198" s="146"/>
      <c r="B198" s="155"/>
      <c r="C198" s="155"/>
      <c r="D198" s="145"/>
      <c r="E198" s="155"/>
      <c r="F198" s="145"/>
      <c r="G198" s="145"/>
      <c r="H198" s="145"/>
      <c r="I198" s="145"/>
      <c r="J198" s="145"/>
    </row>
    <row r="199" spans="1:10">
      <c r="A199" s="146"/>
      <c r="B199" s="155"/>
      <c r="C199" s="155"/>
      <c r="D199" s="145"/>
      <c r="E199" s="155"/>
      <c r="F199" s="145"/>
      <c r="G199" s="145"/>
      <c r="H199" s="145"/>
      <c r="I199" s="145"/>
      <c r="J199" s="145"/>
    </row>
    <row r="200" spans="1:10">
      <c r="A200" s="146"/>
      <c r="B200" s="155"/>
      <c r="C200" s="155"/>
      <c r="D200" s="145"/>
      <c r="E200" s="155"/>
      <c r="F200" s="145"/>
      <c r="G200" s="145"/>
      <c r="H200" s="145"/>
      <c r="I200" s="145"/>
      <c r="J200" s="145"/>
    </row>
    <row r="201" spans="1:10">
      <c r="A201" s="146"/>
      <c r="B201" s="155"/>
      <c r="C201" s="155"/>
      <c r="D201" s="145"/>
      <c r="E201" s="155"/>
      <c r="F201" s="145"/>
      <c r="G201" s="145"/>
      <c r="H201" s="145"/>
      <c r="I201" s="145"/>
      <c r="J201" s="145"/>
    </row>
    <row r="202" spans="1:10">
      <c r="A202" s="146"/>
      <c r="B202" s="155"/>
      <c r="C202" s="155"/>
      <c r="D202" s="145"/>
      <c r="E202" s="155"/>
      <c r="F202" s="145"/>
      <c r="G202" s="145"/>
      <c r="H202" s="145"/>
      <c r="I202" s="145"/>
      <c r="J202" s="1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2C99-AA88-4F6B-B7C7-60348CA84595}">
  <sheetPr>
    <tabColor theme="7" tint="0.39997558519241921"/>
  </sheetPr>
  <dimension ref="A1:E27"/>
  <sheetViews>
    <sheetView showGridLines="0" zoomScaleNormal="100" workbookViewId="0"/>
  </sheetViews>
  <sheetFormatPr defaultRowHeight="15"/>
  <cols>
    <col min="1" max="1" width="21" customWidth="1"/>
    <col min="2" max="2" width="22.140625" customWidth="1"/>
    <col min="3" max="3" width="32.7109375" customWidth="1"/>
    <col min="4" max="4" width="34.42578125" customWidth="1"/>
    <col min="5" max="5" width="21.28515625" customWidth="1"/>
  </cols>
  <sheetData>
    <row r="1" spans="1:5" ht="23.25">
      <c r="A1" s="58" t="s">
        <v>418</v>
      </c>
    </row>
    <row r="2" spans="1:5">
      <c r="A2" s="344"/>
    </row>
    <row r="3" spans="1:5" ht="15.75" thickBot="1">
      <c r="A3" s="384"/>
    </row>
    <row r="4" spans="1:5" ht="33.75" customHeight="1" thickBot="1">
      <c r="A4" s="385" t="s">
        <v>139</v>
      </c>
      <c r="B4" s="387" t="s">
        <v>416</v>
      </c>
      <c r="C4" s="388" t="s">
        <v>484</v>
      </c>
      <c r="D4" s="389" t="s">
        <v>485</v>
      </c>
      <c r="E4" s="390" t="s">
        <v>417</v>
      </c>
    </row>
    <row r="5" spans="1:5">
      <c r="A5" s="386" t="s">
        <v>171</v>
      </c>
      <c r="B5" s="391">
        <f>300000000/60</f>
        <v>5000000</v>
      </c>
      <c r="C5" s="392">
        <f>SUM(Atlanta!P14:P19)</f>
        <v>35906669.099999994</v>
      </c>
      <c r="D5" s="393">
        <f t="shared" ref="D5:D25" si="0">C5/6</f>
        <v>5984444.8499999987</v>
      </c>
      <c r="E5" s="295">
        <f>(D5-B5)/B5</f>
        <v>0.19688896999999975</v>
      </c>
    </row>
    <row r="6" spans="1:5">
      <c r="A6" s="381" t="s">
        <v>145</v>
      </c>
      <c r="B6" s="394">
        <f>56600000/60</f>
        <v>943333.33333333337</v>
      </c>
      <c r="C6" s="395">
        <f>SUM(Barrow!P27:P32)</f>
        <v>8724520.209999999</v>
      </c>
      <c r="D6" s="396">
        <f t="shared" si="0"/>
        <v>1454086.7016666664</v>
      </c>
      <c r="E6" s="296">
        <f t="shared" ref="E6:E27" si="1">(D6-B6)/B6</f>
        <v>0.54143466607773816</v>
      </c>
    </row>
    <row r="7" spans="1:5">
      <c r="A7" s="381" t="s">
        <v>146</v>
      </c>
      <c r="B7" s="394">
        <f>119000000/72</f>
        <v>1652777.7777777778</v>
      </c>
      <c r="C7" s="395">
        <f>SUM(Carroll!P28:P33)</f>
        <v>12675701.370000001</v>
      </c>
      <c r="D7" s="396">
        <f t="shared" si="0"/>
        <v>2112616.895</v>
      </c>
      <c r="E7" s="296">
        <f t="shared" si="1"/>
        <v>0.27822198689075633</v>
      </c>
    </row>
    <row r="8" spans="1:5">
      <c r="A8" s="381" t="s">
        <v>147</v>
      </c>
      <c r="B8" s="394">
        <f>253000000/72</f>
        <v>3513888.888888889</v>
      </c>
      <c r="C8" s="395">
        <f>SUM(Cherokee!P27:P32)</f>
        <v>29244323.649999999</v>
      </c>
      <c r="D8" s="396">
        <f t="shared" si="0"/>
        <v>4874053.9416666664</v>
      </c>
      <c r="E8" s="296">
        <f t="shared" si="1"/>
        <v>0.38708254466403152</v>
      </c>
    </row>
    <row r="9" spans="1:5">
      <c r="A9" s="381" t="s">
        <v>148</v>
      </c>
      <c r="B9" s="394">
        <f>280036816/72</f>
        <v>3889400.222222222</v>
      </c>
      <c r="C9" s="395">
        <f>SUM(Clayton!P27:P32)</f>
        <v>29777069.299999997</v>
      </c>
      <c r="D9" s="396">
        <f t="shared" si="0"/>
        <v>4962844.8833333328</v>
      </c>
      <c r="E9" s="296">
        <f t="shared" si="1"/>
        <v>0.2759923380931455</v>
      </c>
    </row>
    <row r="10" spans="1:5">
      <c r="A10" s="381" t="s">
        <v>149</v>
      </c>
      <c r="B10" s="394">
        <f>750000000/72</f>
        <v>10416666.666666666</v>
      </c>
      <c r="C10" s="395">
        <f>SUM(Cobb!P26:P31)</f>
        <v>98523323.170000002</v>
      </c>
      <c r="D10" s="396">
        <f t="shared" si="0"/>
        <v>16420553.861666666</v>
      </c>
      <c r="E10" s="296">
        <f t="shared" si="1"/>
        <v>0.57637317072000005</v>
      </c>
    </row>
    <row r="11" spans="1:5">
      <c r="A11" s="381" t="s">
        <v>150</v>
      </c>
      <c r="B11" s="394">
        <f>140000000/72</f>
        <v>1944444.4444444445</v>
      </c>
      <c r="C11" s="395">
        <f>SUM(Coweta!P28:P33)</f>
        <v>17440137.32</v>
      </c>
      <c r="D11" s="396">
        <f t="shared" si="0"/>
        <v>2906689.5533333332</v>
      </c>
      <c r="E11" s="296">
        <f t="shared" si="1"/>
        <v>0.49486891314285703</v>
      </c>
    </row>
    <row r="12" spans="1:5">
      <c r="A12" s="381" t="s">
        <v>151</v>
      </c>
      <c r="B12" s="394">
        <f>60000000/72</f>
        <v>833333.33333333337</v>
      </c>
      <c r="C12" s="395">
        <f>SUM(Dawson!P22:P27)</f>
        <v>6088230.5</v>
      </c>
      <c r="D12" s="396">
        <f t="shared" si="0"/>
        <v>1014705.0833333334</v>
      </c>
      <c r="E12" s="296">
        <f t="shared" si="1"/>
        <v>0.21764609999999998</v>
      </c>
    </row>
    <row r="13" spans="1:5">
      <c r="A13" s="381" t="s">
        <v>212</v>
      </c>
      <c r="B13" s="394">
        <f>636762352/72</f>
        <v>8843921.555555556</v>
      </c>
      <c r="C13" s="395">
        <f>SUM(DeKalb!P32:P37)</f>
        <v>61492083.530000001</v>
      </c>
      <c r="D13" s="396">
        <f t="shared" si="0"/>
        <v>10248680.588333333</v>
      </c>
      <c r="E13" s="296">
        <f t="shared" si="1"/>
        <v>0.15883892953520584</v>
      </c>
    </row>
    <row r="14" spans="1:5">
      <c r="A14" s="381" t="s">
        <v>152</v>
      </c>
      <c r="B14" s="394">
        <f>160000000/72</f>
        <v>2222222.222222222</v>
      </c>
      <c r="C14" s="395">
        <f>SUM(Douglas!P23:P28)</f>
        <v>16358017.01</v>
      </c>
      <c r="D14" s="396">
        <f t="shared" si="0"/>
        <v>2726336.1683333335</v>
      </c>
      <c r="E14" s="296">
        <f t="shared" si="1"/>
        <v>0.22685127575000016</v>
      </c>
    </row>
    <row r="15" spans="1:5">
      <c r="A15" s="381" t="s">
        <v>193</v>
      </c>
      <c r="B15" s="394">
        <f>141000000/72</f>
        <v>1958333.3333333333</v>
      </c>
      <c r="C15" s="395">
        <f>SUM(Fayette!P24:P29)</f>
        <v>16228711.710000001</v>
      </c>
      <c r="D15" s="396">
        <f t="shared" si="0"/>
        <v>2704785.2850000001</v>
      </c>
      <c r="E15" s="296">
        <f t="shared" si="1"/>
        <v>0.3811669540425533</v>
      </c>
    </row>
    <row r="16" spans="1:5">
      <c r="A16" s="381" t="s">
        <v>153</v>
      </c>
      <c r="B16" s="394">
        <f>274000000/72</f>
        <v>3805555.5555555555</v>
      </c>
      <c r="C16" s="395">
        <f>SUM(Forsyth!P21:P26)</f>
        <v>27434802.669999998</v>
      </c>
      <c r="D16" s="396">
        <f t="shared" si="0"/>
        <v>4572467.1116666663</v>
      </c>
      <c r="E16" s="296">
        <f t="shared" si="1"/>
        <v>0.20152420452554737</v>
      </c>
    </row>
    <row r="17" spans="1:5">
      <c r="A17" s="381" t="s">
        <v>173</v>
      </c>
      <c r="B17" s="394">
        <f>569272235/60</f>
        <v>9487870.583333334</v>
      </c>
      <c r="C17" s="395">
        <f>SUM(Fulton!P34:P39)</f>
        <v>60566686.059999995</v>
      </c>
      <c r="D17" s="396">
        <f t="shared" si="0"/>
        <v>10094447.676666666</v>
      </c>
      <c r="E17" s="296">
        <f t="shared" si="1"/>
        <v>6.3931847299736846E-2</v>
      </c>
    </row>
    <row r="18" spans="1:5">
      <c r="A18" s="381" t="s">
        <v>154</v>
      </c>
      <c r="B18" s="394">
        <f>950000000/72</f>
        <v>13194444.444444444</v>
      </c>
      <c r="C18" s="395">
        <f>SUM(Gwinnett!P36:P41)</f>
        <v>108498282.41</v>
      </c>
      <c r="D18" s="396">
        <f t="shared" si="0"/>
        <v>18083047.068333331</v>
      </c>
      <c r="E18" s="296">
        <f t="shared" si="1"/>
        <v>0.37050461991578937</v>
      </c>
    </row>
    <row r="19" spans="1:5">
      <c r="A19" s="381" t="s">
        <v>97</v>
      </c>
      <c r="B19" s="394">
        <f>204000000/60</f>
        <v>3400000</v>
      </c>
      <c r="C19" s="395">
        <f>SUM(Henry!P25:P30)</f>
        <v>26662315.379999999</v>
      </c>
      <c r="D19" s="396">
        <f t="shared" si="0"/>
        <v>4443719.2299999995</v>
      </c>
      <c r="E19" s="296">
        <f t="shared" si="1"/>
        <v>0.3069762441176469</v>
      </c>
    </row>
    <row r="20" spans="1:5">
      <c r="A20" s="381" t="s">
        <v>155</v>
      </c>
      <c r="B20" s="394">
        <f>64800000/72</f>
        <v>900000</v>
      </c>
      <c r="C20" s="395">
        <f>SUM(Newton!P25:P30)</f>
        <v>9438931.5899999999</v>
      </c>
      <c r="D20" s="396">
        <f t="shared" si="0"/>
        <v>1573155.2649999999</v>
      </c>
      <c r="E20" s="296">
        <f t="shared" si="1"/>
        <v>0.74795029444444439</v>
      </c>
    </row>
    <row r="21" spans="1:5">
      <c r="A21" s="381" t="s">
        <v>156</v>
      </c>
      <c r="B21" s="394">
        <f>110000000/72</f>
        <v>1527777.7777777778</v>
      </c>
      <c r="C21" s="395">
        <f>SUM(Paulding!P22:P27)</f>
        <v>13392078.020000001</v>
      </c>
      <c r="D21" s="396">
        <f t="shared" si="0"/>
        <v>2232013.0033333334</v>
      </c>
      <c r="E21" s="296">
        <f t="shared" si="1"/>
        <v>0.46095396581818188</v>
      </c>
    </row>
    <row r="22" spans="1:5">
      <c r="A22" s="381" t="s">
        <v>157</v>
      </c>
      <c r="B22" s="394">
        <v>80556</v>
      </c>
      <c r="C22" s="395">
        <f>SUM(Pike!P21:P26)</f>
        <v>1119139.8799999999</v>
      </c>
      <c r="D22" s="396">
        <f t="shared" si="0"/>
        <v>186523.31333333332</v>
      </c>
      <c r="E22" s="296">
        <f t="shared" si="1"/>
        <v>1.3154490457983679</v>
      </c>
    </row>
    <row r="23" spans="1:5">
      <c r="A23" s="381" t="s">
        <v>158</v>
      </c>
      <c r="B23" s="394">
        <f>77220000/72</f>
        <v>1072500</v>
      </c>
      <c r="C23" s="395">
        <f>SUM(Rockdale!P21:P26)</f>
        <v>10850673.67</v>
      </c>
      <c r="D23" s="396">
        <f t="shared" si="0"/>
        <v>1808445.6116666666</v>
      </c>
      <c r="E23" s="296">
        <f t="shared" si="1"/>
        <v>0.68619637451437443</v>
      </c>
    </row>
    <row r="24" spans="1:5">
      <c r="A24" s="381" t="s">
        <v>202</v>
      </c>
      <c r="B24" s="394">
        <f>50400000/72</f>
        <v>700000</v>
      </c>
      <c r="C24" s="395">
        <f>SUM(Spalding!P23:P28)</f>
        <v>6292195.959999999</v>
      </c>
      <c r="D24" s="396">
        <f t="shared" si="0"/>
        <v>1048699.3266666664</v>
      </c>
      <c r="E24" s="296">
        <f t="shared" si="1"/>
        <v>0.49814189523809488</v>
      </c>
    </row>
    <row r="25" spans="1:5" ht="15.75" thickBot="1">
      <c r="A25" s="382" t="s">
        <v>159</v>
      </c>
      <c r="B25" s="397">
        <f>60000000/72</f>
        <v>833333.33333333337</v>
      </c>
      <c r="C25" s="398">
        <f>SUM(Walton!P24:P29)</f>
        <v>9194594.1600000001</v>
      </c>
      <c r="D25" s="399">
        <f t="shared" si="0"/>
        <v>1532432.36</v>
      </c>
      <c r="E25" s="299">
        <f t="shared" si="1"/>
        <v>0.83891883200000006</v>
      </c>
    </row>
    <row r="26" spans="1:5" ht="15.75" thickBot="1"/>
    <row r="27" spans="1:5" ht="15.75" thickBot="1">
      <c r="B27" s="400">
        <f>SUM(B5:B26)</f>
        <v>76220359.472222224</v>
      </c>
      <c r="C27" s="401">
        <f t="shared" ref="C27:D27" si="2">SUM(C5:C26)</f>
        <v>605908486.66999996</v>
      </c>
      <c r="D27" s="402">
        <f t="shared" si="2"/>
        <v>100984747.77833332</v>
      </c>
      <c r="E27" s="298">
        <f t="shared" si="1"/>
        <v>0.32490516284085802</v>
      </c>
    </row>
  </sheetData>
  <conditionalFormatting sqref="E5:E25 E27">
    <cfRule type="cellIs" dxfId="86" priority="2" operator="lessThan">
      <formula>-0.1</formula>
    </cfRule>
    <cfRule type="cellIs" dxfId="85" priority="3" operator="between">
      <formula>-0.1</formula>
      <formula>0</formula>
    </cfRule>
  </conditionalFormatting>
  <conditionalFormatting sqref="E5:E25 E27">
    <cfRule type="cellIs" dxfId="8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C4F1B-4EFE-4C33-BB8D-49DF9D084265}">
  <sheetPr>
    <tabColor theme="0" tint="-0.249977111117893"/>
  </sheetPr>
  <dimension ref="A1:J200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158</v>
      </c>
      <c r="C2" s="154" t="s">
        <v>201</v>
      </c>
      <c r="D2" s="156">
        <v>1212860.3400000001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158</v>
      </c>
      <c r="C3" s="154" t="s">
        <v>201</v>
      </c>
      <c r="D3" s="156">
        <v>1564503.82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158</v>
      </c>
      <c r="C4" s="154" t="s">
        <v>201</v>
      </c>
      <c r="D4" s="156">
        <v>1338903.04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158</v>
      </c>
      <c r="C5" s="154" t="s">
        <v>201</v>
      </c>
      <c r="D5" s="156">
        <v>1243560.18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158</v>
      </c>
      <c r="C6" s="154" t="s">
        <v>201</v>
      </c>
      <c r="D6" s="156">
        <v>1327310.1200000001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158</v>
      </c>
      <c r="C7" s="154" t="s">
        <v>201</v>
      </c>
      <c r="D7" s="156">
        <v>1543885.49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158</v>
      </c>
      <c r="C8" s="154" t="s">
        <v>201</v>
      </c>
      <c r="D8" s="156">
        <v>1498131.37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158</v>
      </c>
      <c r="C9" s="154" t="s">
        <v>201</v>
      </c>
      <c r="D9" s="156">
        <v>1289246.08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158</v>
      </c>
      <c r="C10" s="154" t="s">
        <v>201</v>
      </c>
      <c r="D10" s="156">
        <v>1598996.1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158</v>
      </c>
      <c r="C11" s="154" t="s">
        <v>201</v>
      </c>
      <c r="D11" s="156">
        <v>1365753.85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158</v>
      </c>
      <c r="C12" s="154" t="s">
        <v>201</v>
      </c>
      <c r="D12" s="156">
        <v>1413734.79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158</v>
      </c>
      <c r="C13" s="154" t="s">
        <v>201</v>
      </c>
      <c r="D13" s="156">
        <v>1392206.95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158</v>
      </c>
      <c r="C14" s="154" t="s">
        <v>201</v>
      </c>
      <c r="D14" s="156">
        <v>1209542.8600000001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158</v>
      </c>
      <c r="C15" s="154" t="s">
        <v>201</v>
      </c>
      <c r="D15" s="156">
        <v>1469488.83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158</v>
      </c>
      <c r="C16" s="154" t="s">
        <v>201</v>
      </c>
      <c r="D16" s="156">
        <v>1092085.8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158</v>
      </c>
      <c r="C17" s="154" t="s">
        <v>201</v>
      </c>
      <c r="D17" s="156">
        <v>1224520.53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158</v>
      </c>
      <c r="C18" s="154" t="s">
        <v>201</v>
      </c>
      <c r="D18" s="156">
        <v>1420851.6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158</v>
      </c>
      <c r="C19" s="154" t="s">
        <v>201</v>
      </c>
      <c r="D19" s="156">
        <v>1312721.94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158</v>
      </c>
      <c r="C20" s="154" t="s">
        <v>201</v>
      </c>
      <c r="D20" s="156">
        <v>1303469.05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158</v>
      </c>
      <c r="C21" s="154" t="s">
        <v>201</v>
      </c>
      <c r="D21" s="156">
        <v>1409009.45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158</v>
      </c>
      <c r="C22" s="154" t="s">
        <v>201</v>
      </c>
      <c r="D22" s="156">
        <v>1303244.77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158</v>
      </c>
      <c r="C23" s="154" t="s">
        <v>201</v>
      </c>
      <c r="D23" s="156">
        <v>1233726.47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158</v>
      </c>
      <c r="C24" s="154" t="s">
        <v>201</v>
      </c>
      <c r="D24" s="156">
        <v>1326478.98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158</v>
      </c>
      <c r="C25" s="154" t="s">
        <v>201</v>
      </c>
      <c r="D25" s="156">
        <v>1125229.3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158</v>
      </c>
      <c r="C26" s="154" t="s">
        <v>201</v>
      </c>
      <c r="D26" s="156">
        <v>1125759.2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158</v>
      </c>
      <c r="C27" s="154" t="s">
        <v>201</v>
      </c>
      <c r="D27" s="156">
        <v>1376956.11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158</v>
      </c>
      <c r="C28" s="154" t="s">
        <v>201</v>
      </c>
      <c r="D28" s="156">
        <v>1100365.3899999999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158</v>
      </c>
      <c r="C29" s="154" t="s">
        <v>201</v>
      </c>
      <c r="D29" s="156">
        <v>910802.53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158</v>
      </c>
      <c r="C30" s="154" t="s">
        <v>201</v>
      </c>
      <c r="D30" s="156">
        <v>922586.53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158</v>
      </c>
      <c r="C31" s="154" t="s">
        <v>201</v>
      </c>
      <c r="D31" s="156">
        <v>690825.23</v>
      </c>
      <c r="E31" s="154" t="s">
        <v>183</v>
      </c>
      <c r="F31" s="156">
        <v>697134.68</v>
      </c>
      <c r="G31" s="156">
        <v>688.79</v>
      </c>
      <c r="H31" s="156">
        <v>-20.21</v>
      </c>
      <c r="I31" s="156">
        <v>0</v>
      </c>
      <c r="J31" s="156">
        <v>-6978.03</v>
      </c>
    </row>
    <row r="32" spans="1:10">
      <c r="A32" s="146">
        <v>39994</v>
      </c>
      <c r="B32" s="154" t="s">
        <v>158</v>
      </c>
      <c r="C32" s="154" t="s">
        <v>201</v>
      </c>
      <c r="D32" s="156">
        <v>1003367.35</v>
      </c>
      <c r="E32" s="154" t="s">
        <v>183</v>
      </c>
      <c r="F32" s="156">
        <v>1004913.45</v>
      </c>
      <c r="G32" s="156">
        <v>8388.7000000000007</v>
      </c>
      <c r="H32" s="156">
        <v>200.23</v>
      </c>
      <c r="I32" s="156">
        <v>0</v>
      </c>
      <c r="J32" s="156">
        <v>-10135.030000000001</v>
      </c>
    </row>
    <row r="33" spans="1:10">
      <c r="A33" s="146">
        <v>40025</v>
      </c>
      <c r="B33" s="154" t="s">
        <v>158</v>
      </c>
      <c r="C33" s="154" t="s">
        <v>201</v>
      </c>
      <c r="D33" s="156">
        <v>1117606.8899999999</v>
      </c>
      <c r="E33" s="154" t="s">
        <v>183</v>
      </c>
      <c r="F33" s="156">
        <v>1131657.03</v>
      </c>
      <c r="G33" s="156">
        <v>2865</v>
      </c>
      <c r="H33" s="156">
        <v>-5626.19</v>
      </c>
      <c r="I33" s="156">
        <v>0</v>
      </c>
      <c r="J33" s="156">
        <v>-11288.95</v>
      </c>
    </row>
    <row r="34" spans="1:10">
      <c r="A34" s="146">
        <v>40056</v>
      </c>
      <c r="B34" s="154" t="s">
        <v>158</v>
      </c>
      <c r="C34" s="154" t="s">
        <v>201</v>
      </c>
      <c r="D34" s="156">
        <v>1178234.72</v>
      </c>
      <c r="E34" s="154" t="s">
        <v>183</v>
      </c>
      <c r="F34" s="156">
        <v>1180489.58</v>
      </c>
      <c r="G34" s="156">
        <v>3143.67</v>
      </c>
      <c r="H34" s="156">
        <v>6502.84</v>
      </c>
      <c r="I34" s="156">
        <v>0</v>
      </c>
      <c r="J34" s="156">
        <v>-11901.37</v>
      </c>
    </row>
    <row r="35" spans="1:10">
      <c r="A35" s="146">
        <v>40086</v>
      </c>
      <c r="B35" s="154" t="s">
        <v>158</v>
      </c>
      <c r="C35" s="154" t="s">
        <v>201</v>
      </c>
      <c r="D35" s="156">
        <v>1252364.8700000001</v>
      </c>
      <c r="E35" s="154" t="s">
        <v>183</v>
      </c>
      <c r="F35" s="156">
        <v>1255826.73</v>
      </c>
      <c r="G35" s="156">
        <v>8026.85</v>
      </c>
      <c r="H35" s="156">
        <v>1161.44</v>
      </c>
      <c r="I35" s="156">
        <v>0</v>
      </c>
      <c r="J35" s="156">
        <v>-12650.15</v>
      </c>
    </row>
    <row r="36" spans="1:10">
      <c r="A36" s="146">
        <v>40117</v>
      </c>
      <c r="B36" s="154" t="s">
        <v>158</v>
      </c>
      <c r="C36" s="154" t="s">
        <v>201</v>
      </c>
      <c r="D36" s="156">
        <v>1063161.01</v>
      </c>
      <c r="E36" s="154" t="s">
        <v>183</v>
      </c>
      <c r="F36" s="156">
        <v>1061164.94</v>
      </c>
      <c r="G36" s="156">
        <v>11877.85</v>
      </c>
      <c r="H36" s="156">
        <v>857.22</v>
      </c>
      <c r="I36" s="156">
        <v>0</v>
      </c>
      <c r="J36" s="156">
        <v>-10739</v>
      </c>
    </row>
    <row r="37" spans="1:10">
      <c r="A37" s="146">
        <v>40147</v>
      </c>
      <c r="B37" s="154" t="s">
        <v>158</v>
      </c>
      <c r="C37" s="154" t="s">
        <v>201</v>
      </c>
      <c r="D37" s="156">
        <v>1063670.6200000001</v>
      </c>
      <c r="E37" s="154" t="s">
        <v>183</v>
      </c>
      <c r="F37" s="156">
        <v>1068288.3</v>
      </c>
      <c r="G37" s="156">
        <v>5641.99</v>
      </c>
      <c r="H37" s="156">
        <v>484.48</v>
      </c>
      <c r="I37" s="156">
        <v>0</v>
      </c>
      <c r="J37" s="156">
        <v>-10744.15</v>
      </c>
    </row>
    <row r="38" spans="1:10">
      <c r="A38" s="146">
        <v>40178</v>
      </c>
      <c r="B38" s="154" t="s">
        <v>158</v>
      </c>
      <c r="C38" s="154" t="s">
        <v>201</v>
      </c>
      <c r="D38" s="156">
        <v>1048623.07</v>
      </c>
      <c r="E38" s="154" t="s">
        <v>183</v>
      </c>
      <c r="F38" s="156">
        <v>1046529.55</v>
      </c>
      <c r="G38" s="156">
        <v>10505.46</v>
      </c>
      <c r="H38" s="156">
        <v>2180.2199999999998</v>
      </c>
      <c r="I38" s="156">
        <v>0</v>
      </c>
      <c r="J38" s="156">
        <v>-10592.16</v>
      </c>
    </row>
    <row r="39" spans="1:10">
      <c r="A39" s="146">
        <v>40209</v>
      </c>
      <c r="B39" s="154" t="s">
        <v>158</v>
      </c>
      <c r="C39" s="154" t="s">
        <v>201</v>
      </c>
      <c r="D39" s="156">
        <v>1143898.1499999999</v>
      </c>
      <c r="E39" s="154" t="s">
        <v>183</v>
      </c>
      <c r="F39" s="156">
        <v>1145468.51</v>
      </c>
      <c r="G39" s="156">
        <v>6630.98</v>
      </c>
      <c r="H39" s="156">
        <v>3353.18</v>
      </c>
      <c r="I39" s="156">
        <v>0</v>
      </c>
      <c r="J39" s="156">
        <v>-11554.52</v>
      </c>
    </row>
    <row r="40" spans="1:10">
      <c r="A40" s="146">
        <v>40237</v>
      </c>
      <c r="B40" s="154" t="s">
        <v>158</v>
      </c>
      <c r="C40" s="154" t="s">
        <v>201</v>
      </c>
      <c r="D40" s="156">
        <v>1142288.81</v>
      </c>
      <c r="E40" s="154" t="s">
        <v>183</v>
      </c>
      <c r="F40" s="156">
        <v>1141890.21</v>
      </c>
      <c r="G40" s="156">
        <v>12978.31</v>
      </c>
      <c r="H40" s="156">
        <v>-1041.44</v>
      </c>
      <c r="I40" s="156">
        <v>0</v>
      </c>
      <c r="J40" s="156">
        <v>-11538.27</v>
      </c>
    </row>
    <row r="41" spans="1:10">
      <c r="A41" s="146">
        <v>40268</v>
      </c>
      <c r="B41" s="154" t="s">
        <v>158</v>
      </c>
      <c r="C41" s="154" t="s">
        <v>201</v>
      </c>
      <c r="D41" s="156">
        <v>1191895.32</v>
      </c>
      <c r="E41" s="154" t="s">
        <v>183</v>
      </c>
      <c r="F41" s="156">
        <v>1196588.83</v>
      </c>
      <c r="G41" s="156">
        <v>7129.67</v>
      </c>
      <c r="H41" s="156">
        <v>216.17</v>
      </c>
      <c r="I41" s="156">
        <v>0</v>
      </c>
      <c r="J41" s="156">
        <v>-12039.35</v>
      </c>
    </row>
    <row r="42" spans="1:10">
      <c r="A42" s="146">
        <v>40298</v>
      </c>
      <c r="B42" s="154" t="s">
        <v>158</v>
      </c>
      <c r="C42" s="154" t="s">
        <v>201</v>
      </c>
      <c r="D42" s="156">
        <v>1272761.92</v>
      </c>
      <c r="E42" s="154" t="s">
        <v>183</v>
      </c>
      <c r="F42" s="156">
        <v>1221260.1000000001</v>
      </c>
      <c r="G42" s="156">
        <v>66685.33</v>
      </c>
      <c r="H42" s="156">
        <v>-2327.33</v>
      </c>
      <c r="I42" s="156">
        <v>0</v>
      </c>
      <c r="J42" s="156">
        <v>-12856.18</v>
      </c>
    </row>
    <row r="43" spans="1:10">
      <c r="A43" s="146">
        <v>40329</v>
      </c>
      <c r="B43" s="154" t="s">
        <v>158</v>
      </c>
      <c r="C43" s="154" t="s">
        <v>201</v>
      </c>
      <c r="D43" s="156">
        <v>1096391.44</v>
      </c>
      <c r="E43" s="154" t="s">
        <v>183</v>
      </c>
      <c r="F43" s="156">
        <v>1095879.8400000001</v>
      </c>
      <c r="G43" s="156">
        <v>9559.35</v>
      </c>
      <c r="H43" s="156">
        <v>2026.91</v>
      </c>
      <c r="I43" s="156">
        <v>0</v>
      </c>
      <c r="J43" s="156">
        <v>-11074.66</v>
      </c>
    </row>
    <row r="44" spans="1:10">
      <c r="A44" s="146">
        <v>40359</v>
      </c>
      <c r="B44" s="154" t="s">
        <v>158</v>
      </c>
      <c r="C44" s="154" t="s">
        <v>201</v>
      </c>
      <c r="D44" s="156">
        <v>1228235.96</v>
      </c>
      <c r="E44" s="154" t="s">
        <v>183</v>
      </c>
      <c r="F44" s="156">
        <v>1229150.8799999999</v>
      </c>
      <c r="G44" s="156">
        <v>12542.08</v>
      </c>
      <c r="H44" s="156">
        <v>-1050.58</v>
      </c>
      <c r="I44" s="156">
        <v>0</v>
      </c>
      <c r="J44" s="156">
        <v>-12406.42</v>
      </c>
    </row>
    <row r="45" spans="1:10">
      <c r="A45" s="146">
        <v>40390</v>
      </c>
      <c r="B45" s="154" t="s">
        <v>158</v>
      </c>
      <c r="C45" s="154" t="s">
        <v>201</v>
      </c>
      <c r="D45" s="156">
        <v>1143522.58</v>
      </c>
      <c r="E45" s="154" t="s">
        <v>183</v>
      </c>
      <c r="F45" s="156">
        <v>1148045.9099999999</v>
      </c>
      <c r="G45" s="156">
        <v>6002.84</v>
      </c>
      <c r="H45" s="156">
        <v>1024.57</v>
      </c>
      <c r="I45" s="156">
        <v>0</v>
      </c>
      <c r="J45" s="156">
        <v>-11550.74</v>
      </c>
    </row>
    <row r="46" spans="1:10">
      <c r="A46" s="146">
        <v>40421</v>
      </c>
      <c r="B46" s="154" t="s">
        <v>158</v>
      </c>
      <c r="C46" s="154" t="s">
        <v>201</v>
      </c>
      <c r="D46" s="156">
        <v>1113595.72</v>
      </c>
      <c r="E46" s="154" t="s">
        <v>183</v>
      </c>
      <c r="F46" s="156">
        <v>1119559.3500000001</v>
      </c>
      <c r="G46" s="156">
        <v>5238.0200000000004</v>
      </c>
      <c r="H46" s="156">
        <v>46.8</v>
      </c>
      <c r="I46" s="156">
        <v>0</v>
      </c>
      <c r="J46" s="156">
        <v>-11248.45</v>
      </c>
    </row>
    <row r="47" spans="1:10">
      <c r="A47" s="146">
        <v>40451</v>
      </c>
      <c r="B47" s="154" t="s">
        <v>158</v>
      </c>
      <c r="C47" s="154" t="s">
        <v>201</v>
      </c>
      <c r="D47" s="156">
        <v>1174068.01</v>
      </c>
      <c r="E47" s="154" t="s">
        <v>183</v>
      </c>
      <c r="F47" s="156">
        <v>1180596.7</v>
      </c>
      <c r="G47" s="156">
        <v>5533.28</v>
      </c>
      <c r="H47" s="156">
        <v>-202.71</v>
      </c>
      <c r="I47" s="156">
        <v>0</v>
      </c>
      <c r="J47" s="156">
        <v>-11859.26</v>
      </c>
    </row>
    <row r="48" spans="1:10">
      <c r="A48" s="146">
        <v>40482</v>
      </c>
      <c r="B48" s="154" t="s">
        <v>158</v>
      </c>
      <c r="C48" s="154" t="s">
        <v>201</v>
      </c>
      <c r="D48" s="156">
        <v>1089695.76</v>
      </c>
      <c r="E48" s="154" t="s">
        <v>183</v>
      </c>
      <c r="F48" s="156">
        <v>1095391.3</v>
      </c>
      <c r="G48" s="156">
        <v>8090.1</v>
      </c>
      <c r="H48" s="156">
        <v>-2778.62</v>
      </c>
      <c r="I48" s="156">
        <v>0</v>
      </c>
      <c r="J48" s="156">
        <v>-11007.02</v>
      </c>
    </row>
    <row r="49" spans="1:10">
      <c r="A49" s="146">
        <v>40512</v>
      </c>
      <c r="B49" s="154" t="s">
        <v>158</v>
      </c>
      <c r="C49" s="154" t="s">
        <v>201</v>
      </c>
      <c r="D49" s="156">
        <v>1090783.8600000001</v>
      </c>
      <c r="E49" s="154" t="s">
        <v>183</v>
      </c>
      <c r="F49" s="156">
        <v>1087849.19</v>
      </c>
      <c r="G49" s="156">
        <v>14394.52</v>
      </c>
      <c r="H49" s="156">
        <v>-441.84</v>
      </c>
      <c r="I49" s="156">
        <v>0</v>
      </c>
      <c r="J49" s="156">
        <v>-11018.01</v>
      </c>
    </row>
    <row r="50" spans="1:10">
      <c r="A50" s="146">
        <v>40543</v>
      </c>
      <c r="B50" s="154" t="s">
        <v>158</v>
      </c>
      <c r="C50" s="154" t="s">
        <v>201</v>
      </c>
      <c r="D50" s="156">
        <v>1013273.74</v>
      </c>
      <c r="E50" s="154" t="s">
        <v>183</v>
      </c>
      <c r="F50" s="156">
        <v>1019161.93</v>
      </c>
      <c r="G50" s="156">
        <v>4086.7</v>
      </c>
      <c r="H50" s="156">
        <v>260.2</v>
      </c>
      <c r="I50" s="156">
        <v>0</v>
      </c>
      <c r="J50" s="156">
        <v>-10235.09</v>
      </c>
    </row>
    <row r="51" spans="1:10">
      <c r="A51" s="146">
        <v>40574</v>
      </c>
      <c r="B51" s="154" t="s">
        <v>158</v>
      </c>
      <c r="C51" s="154" t="s">
        <v>201</v>
      </c>
      <c r="D51" s="156">
        <v>1266191.3600000001</v>
      </c>
      <c r="E51" s="154" t="s">
        <v>183</v>
      </c>
      <c r="F51" s="156">
        <v>1276359.9099999999</v>
      </c>
      <c r="G51" s="156">
        <v>9154.2800000000007</v>
      </c>
      <c r="H51" s="156">
        <v>84.66</v>
      </c>
      <c r="I51" s="156">
        <v>-6617.67</v>
      </c>
      <c r="J51" s="156">
        <v>-12789.82</v>
      </c>
    </row>
    <row r="52" spans="1:10">
      <c r="A52" s="146">
        <v>40602</v>
      </c>
      <c r="B52" s="154" t="s">
        <v>158</v>
      </c>
      <c r="C52" s="154" t="s">
        <v>201</v>
      </c>
      <c r="D52" s="156">
        <v>996824.81</v>
      </c>
      <c r="E52" s="154" t="s">
        <v>183</v>
      </c>
      <c r="F52" s="156">
        <v>1004644.12</v>
      </c>
      <c r="G52" s="156">
        <v>3341.3</v>
      </c>
      <c r="H52" s="156">
        <v>533.87</v>
      </c>
      <c r="I52" s="156">
        <v>-1625.54</v>
      </c>
      <c r="J52" s="156">
        <v>-10068.94</v>
      </c>
    </row>
    <row r="53" spans="1:10">
      <c r="A53" s="146">
        <v>40633</v>
      </c>
      <c r="B53" s="154" t="s">
        <v>158</v>
      </c>
      <c r="C53" s="154" t="s">
        <v>201</v>
      </c>
      <c r="D53" s="156">
        <v>1095432.1299999999</v>
      </c>
      <c r="E53" s="154" t="s">
        <v>183</v>
      </c>
      <c r="F53" s="156">
        <v>1089624.48</v>
      </c>
      <c r="G53" s="156">
        <v>16196.24</v>
      </c>
      <c r="H53" s="156">
        <v>676.37</v>
      </c>
      <c r="I53" s="156">
        <v>0</v>
      </c>
      <c r="J53" s="156">
        <v>-11064.96</v>
      </c>
    </row>
    <row r="54" spans="1:10">
      <c r="A54" s="146">
        <v>40663</v>
      </c>
      <c r="B54" s="154" t="s">
        <v>158</v>
      </c>
      <c r="C54" s="154" t="s">
        <v>201</v>
      </c>
      <c r="D54" s="156">
        <v>1139829.19</v>
      </c>
      <c r="E54" s="154" t="s">
        <v>183</v>
      </c>
      <c r="F54" s="156">
        <v>1149699.01</v>
      </c>
      <c r="G54" s="156">
        <v>4343.54</v>
      </c>
      <c r="H54" s="156">
        <v>922.86</v>
      </c>
      <c r="I54" s="156">
        <v>-3622.79</v>
      </c>
      <c r="J54" s="156">
        <v>-11513.43</v>
      </c>
    </row>
    <row r="55" spans="1:10">
      <c r="A55" s="146">
        <v>40694</v>
      </c>
      <c r="B55" s="154" t="s">
        <v>158</v>
      </c>
      <c r="C55" s="154" t="s">
        <v>201</v>
      </c>
      <c r="D55" s="156">
        <v>1118296.69</v>
      </c>
      <c r="E55" s="154" t="s">
        <v>183</v>
      </c>
      <c r="F55" s="156">
        <v>1122464.53</v>
      </c>
      <c r="G55" s="156">
        <v>12397.5</v>
      </c>
      <c r="H55" s="156">
        <v>-2240.65</v>
      </c>
      <c r="I55" s="156">
        <v>-3028.77</v>
      </c>
      <c r="J55" s="156">
        <v>-11295.92</v>
      </c>
    </row>
    <row r="56" spans="1:10">
      <c r="A56" s="146">
        <v>40724</v>
      </c>
      <c r="B56" s="154" t="s">
        <v>158</v>
      </c>
      <c r="C56" s="154" t="s">
        <v>201</v>
      </c>
      <c r="D56" s="156">
        <v>1124327.1000000001</v>
      </c>
      <c r="E56" s="154" t="s">
        <v>183</v>
      </c>
      <c r="F56" s="156">
        <v>1136025.79</v>
      </c>
      <c r="G56" s="156">
        <v>2041.71</v>
      </c>
      <c r="H56" s="156">
        <v>-898.49</v>
      </c>
      <c r="I56" s="156">
        <v>-1485.07</v>
      </c>
      <c r="J56" s="156">
        <v>-11356.84</v>
      </c>
    </row>
    <row r="57" spans="1:10">
      <c r="A57" s="146">
        <v>40755</v>
      </c>
      <c r="B57" s="154" t="s">
        <v>158</v>
      </c>
      <c r="C57" s="154" t="s">
        <v>201</v>
      </c>
      <c r="D57" s="156">
        <v>1154616.76</v>
      </c>
      <c r="E57" s="154" t="s">
        <v>183</v>
      </c>
      <c r="F57" s="156">
        <v>1162159.71</v>
      </c>
      <c r="G57" s="156">
        <v>5830.51</v>
      </c>
      <c r="H57" s="156">
        <v>-1133.98</v>
      </c>
      <c r="I57" s="156">
        <v>-576.69000000000005</v>
      </c>
      <c r="J57" s="156">
        <v>-11662.79</v>
      </c>
    </row>
    <row r="58" spans="1:10">
      <c r="A58" s="146">
        <v>40786</v>
      </c>
      <c r="B58" s="154" t="s">
        <v>158</v>
      </c>
      <c r="C58" s="154" t="s">
        <v>201</v>
      </c>
      <c r="D58" s="156">
        <v>1236713.75</v>
      </c>
      <c r="E58" s="154" t="s">
        <v>183</v>
      </c>
      <c r="F58" s="156">
        <v>1240153.1499999999</v>
      </c>
      <c r="G58" s="156">
        <v>9162.19</v>
      </c>
      <c r="H58" s="156">
        <v>1750.68</v>
      </c>
      <c r="I58" s="156">
        <v>-1860.21</v>
      </c>
      <c r="J58" s="156">
        <v>-12492.06</v>
      </c>
    </row>
    <row r="59" spans="1:10">
      <c r="A59" s="146">
        <v>40816</v>
      </c>
      <c r="B59" s="154" t="s">
        <v>158</v>
      </c>
      <c r="C59" s="154" t="s">
        <v>201</v>
      </c>
      <c r="D59" s="156">
        <v>1150674.42</v>
      </c>
      <c r="E59" s="154" t="s">
        <v>183</v>
      </c>
      <c r="F59" s="156">
        <v>1153963.01</v>
      </c>
      <c r="G59" s="156">
        <v>9093.1299999999992</v>
      </c>
      <c r="H59" s="156">
        <v>-758.74</v>
      </c>
      <c r="I59" s="156">
        <v>0</v>
      </c>
      <c r="J59" s="156">
        <v>-11622.98</v>
      </c>
    </row>
    <row r="60" spans="1:10">
      <c r="A60" s="146">
        <v>40847</v>
      </c>
      <c r="B60" s="154" t="s">
        <v>158</v>
      </c>
      <c r="C60" s="154" t="s">
        <v>201</v>
      </c>
      <c r="D60" s="156">
        <v>1157604.43</v>
      </c>
      <c r="E60" s="154" t="s">
        <v>183</v>
      </c>
      <c r="F60" s="156">
        <v>1164322.1399999999</v>
      </c>
      <c r="G60" s="156">
        <v>6031.09</v>
      </c>
      <c r="H60" s="156">
        <v>1392.12</v>
      </c>
      <c r="I60" s="156">
        <v>-2447.94</v>
      </c>
      <c r="J60" s="156">
        <v>-11692.98</v>
      </c>
    </row>
    <row r="61" spans="1:10">
      <c r="A61" s="146">
        <v>40877</v>
      </c>
      <c r="B61" s="154" t="s">
        <v>158</v>
      </c>
      <c r="C61" s="154" t="s">
        <v>201</v>
      </c>
      <c r="D61" s="156">
        <v>1055936.3600000001</v>
      </c>
      <c r="E61" s="154" t="s">
        <v>183</v>
      </c>
      <c r="F61" s="156">
        <v>1050076.19</v>
      </c>
      <c r="G61" s="156">
        <v>21112.18</v>
      </c>
      <c r="H61" s="156">
        <v>1573.32</v>
      </c>
      <c r="I61" s="156">
        <v>-6159.31</v>
      </c>
      <c r="J61" s="156">
        <v>-10666.02</v>
      </c>
    </row>
    <row r="62" spans="1:10">
      <c r="A62" s="146">
        <v>40908</v>
      </c>
      <c r="B62" s="154" t="s">
        <v>158</v>
      </c>
      <c r="C62" s="154" t="s">
        <v>201</v>
      </c>
      <c r="D62" s="156">
        <v>1072334.03</v>
      </c>
      <c r="E62" s="154" t="s">
        <v>183</v>
      </c>
      <c r="F62" s="156">
        <v>1051190.82</v>
      </c>
      <c r="G62" s="156">
        <v>34213.65</v>
      </c>
      <c r="H62" s="156">
        <v>477.93</v>
      </c>
      <c r="I62" s="156">
        <v>-2716.71</v>
      </c>
      <c r="J62" s="156">
        <v>-10831.66</v>
      </c>
    </row>
    <row r="63" spans="1:10">
      <c r="A63" s="146">
        <v>40939</v>
      </c>
      <c r="B63" s="154" t="s">
        <v>158</v>
      </c>
      <c r="C63" s="154" t="s">
        <v>201</v>
      </c>
      <c r="D63" s="156">
        <v>1306424.04</v>
      </c>
      <c r="E63" s="154" t="s">
        <v>183</v>
      </c>
      <c r="F63" s="156">
        <v>1271954.3799999999</v>
      </c>
      <c r="G63" s="156">
        <v>48558.21</v>
      </c>
      <c r="H63" s="156">
        <v>2728.76</v>
      </c>
      <c r="I63" s="156">
        <v>-3621.11</v>
      </c>
      <c r="J63" s="156">
        <v>-13196.2</v>
      </c>
    </row>
    <row r="64" spans="1:10">
      <c r="A64" s="146">
        <v>40968</v>
      </c>
      <c r="B64" s="154" t="s">
        <v>158</v>
      </c>
      <c r="C64" s="154" t="s">
        <v>201</v>
      </c>
      <c r="D64" s="156">
        <v>1049272.8600000001</v>
      </c>
      <c r="E64" s="154" t="s">
        <v>183</v>
      </c>
      <c r="F64" s="156">
        <v>1002125.46</v>
      </c>
      <c r="G64" s="156">
        <v>50313.25</v>
      </c>
      <c r="H64" s="156">
        <v>9075.02</v>
      </c>
      <c r="I64" s="156">
        <v>-1642.16</v>
      </c>
      <c r="J64" s="156">
        <v>-10598.71</v>
      </c>
    </row>
    <row r="65" spans="1:10">
      <c r="A65" s="146">
        <v>40999</v>
      </c>
      <c r="B65" s="154" t="s">
        <v>158</v>
      </c>
      <c r="C65" s="154" t="s">
        <v>201</v>
      </c>
      <c r="D65" s="156">
        <v>1104176.6200000001</v>
      </c>
      <c r="E65" s="154" t="s">
        <v>183</v>
      </c>
      <c r="F65" s="156">
        <v>1102902.8500000001</v>
      </c>
      <c r="G65" s="156">
        <v>8908.4599999999991</v>
      </c>
      <c r="H65" s="156">
        <v>4502.99</v>
      </c>
      <c r="I65" s="156">
        <v>-984.37</v>
      </c>
      <c r="J65" s="156">
        <v>-11153.31</v>
      </c>
    </row>
    <row r="66" spans="1:10">
      <c r="A66" s="146">
        <v>41029</v>
      </c>
      <c r="B66" s="154" t="s">
        <v>158</v>
      </c>
      <c r="C66" s="154" t="s">
        <v>201</v>
      </c>
      <c r="D66" s="156">
        <v>1241372.4099999999</v>
      </c>
      <c r="E66" s="154" t="s">
        <v>183</v>
      </c>
      <c r="F66" s="156">
        <v>1223703.95</v>
      </c>
      <c r="G66" s="156">
        <v>34057.68</v>
      </c>
      <c r="H66" s="156">
        <v>-3663.94</v>
      </c>
      <c r="I66" s="156">
        <v>-186.16</v>
      </c>
      <c r="J66" s="156">
        <v>-12539.12</v>
      </c>
    </row>
    <row r="67" spans="1:10">
      <c r="A67" s="146">
        <v>41060</v>
      </c>
      <c r="B67" s="154" t="s">
        <v>158</v>
      </c>
      <c r="C67" s="154" t="s">
        <v>201</v>
      </c>
      <c r="D67" s="156">
        <v>1106736.76</v>
      </c>
      <c r="E67" s="154" t="s">
        <v>183</v>
      </c>
      <c r="F67" s="156">
        <v>1095525.71</v>
      </c>
      <c r="G67" s="156">
        <v>21550.45</v>
      </c>
      <c r="H67" s="156">
        <v>2644.19</v>
      </c>
      <c r="I67" s="156">
        <v>-1804.43</v>
      </c>
      <c r="J67" s="156">
        <v>-11179.16</v>
      </c>
    </row>
    <row r="68" spans="1:10">
      <c r="A68" s="146">
        <v>41090</v>
      </c>
      <c r="B68" s="154" t="s">
        <v>158</v>
      </c>
      <c r="C68" s="154" t="s">
        <v>201</v>
      </c>
      <c r="D68" s="156">
        <v>1228709.81</v>
      </c>
      <c r="E68" s="154" t="s">
        <v>183</v>
      </c>
      <c r="F68" s="156">
        <v>1219866.3400000001</v>
      </c>
      <c r="G68" s="156">
        <v>21745.7</v>
      </c>
      <c r="H68" s="156">
        <v>461.11</v>
      </c>
      <c r="I68" s="156">
        <v>-952.13</v>
      </c>
      <c r="J68" s="156">
        <v>-12411.21</v>
      </c>
    </row>
    <row r="69" spans="1:10">
      <c r="A69" s="146">
        <v>41121</v>
      </c>
      <c r="B69" s="154" t="s">
        <v>158</v>
      </c>
      <c r="C69" s="154" t="s">
        <v>201</v>
      </c>
      <c r="D69" s="156">
        <v>1226095.81</v>
      </c>
      <c r="E69" s="154" t="s">
        <v>183</v>
      </c>
      <c r="F69" s="156">
        <v>1213552.48</v>
      </c>
      <c r="G69" s="156">
        <v>25284.15</v>
      </c>
      <c r="H69" s="156">
        <v>1987.46</v>
      </c>
      <c r="I69" s="156">
        <v>-2343.4699999999998</v>
      </c>
      <c r="J69" s="156">
        <v>-12384.81</v>
      </c>
    </row>
    <row r="70" spans="1:10">
      <c r="A70" s="146">
        <v>41152</v>
      </c>
      <c r="B70" s="154" t="s">
        <v>158</v>
      </c>
      <c r="C70" s="154" t="s">
        <v>201</v>
      </c>
      <c r="D70" s="156">
        <v>1192742.3799999999</v>
      </c>
      <c r="E70" s="154" t="s">
        <v>183</v>
      </c>
      <c r="F70" s="156">
        <v>1182559.81</v>
      </c>
      <c r="G70" s="156">
        <v>19164.580000000002</v>
      </c>
      <c r="H70" s="156">
        <v>3065.9</v>
      </c>
      <c r="I70" s="156">
        <v>0</v>
      </c>
      <c r="J70" s="156">
        <v>-12047.91</v>
      </c>
    </row>
    <row r="71" spans="1:10">
      <c r="A71" s="146">
        <v>41182</v>
      </c>
      <c r="B71" s="154" t="s">
        <v>158</v>
      </c>
      <c r="C71" s="154" t="s">
        <v>201</v>
      </c>
      <c r="D71" s="156">
        <v>1164005.33</v>
      </c>
      <c r="E71" s="154" t="s">
        <v>183</v>
      </c>
      <c r="F71" s="156">
        <v>1135252.49</v>
      </c>
      <c r="G71" s="156">
        <v>37041.85</v>
      </c>
      <c r="H71" s="156">
        <v>4181.7299999999996</v>
      </c>
      <c r="I71" s="156">
        <v>-713.11</v>
      </c>
      <c r="J71" s="156">
        <v>-11757.63</v>
      </c>
    </row>
    <row r="72" spans="1:10">
      <c r="A72" s="146">
        <v>41213</v>
      </c>
      <c r="B72" s="154" t="s">
        <v>158</v>
      </c>
      <c r="C72" s="154" t="s">
        <v>201</v>
      </c>
      <c r="D72" s="156">
        <v>1188178.3</v>
      </c>
      <c r="E72" s="154" t="s">
        <v>183</v>
      </c>
      <c r="F72" s="156">
        <v>1154894.1399999999</v>
      </c>
      <c r="G72" s="156">
        <v>40992.28</v>
      </c>
      <c r="H72" s="156">
        <v>4779.71</v>
      </c>
      <c r="I72" s="156">
        <v>-486.03</v>
      </c>
      <c r="J72" s="156">
        <v>-12001.8</v>
      </c>
    </row>
    <row r="73" spans="1:10">
      <c r="A73" s="146">
        <v>41243</v>
      </c>
      <c r="B73" s="154" t="s">
        <v>158</v>
      </c>
      <c r="C73" s="154" t="s">
        <v>201</v>
      </c>
      <c r="D73" s="156">
        <v>1063465.8899999999</v>
      </c>
      <c r="E73" s="154" t="s">
        <v>183</v>
      </c>
      <c r="F73" s="156">
        <v>1026243.94</v>
      </c>
      <c r="G73" s="156">
        <v>48344.28</v>
      </c>
      <c r="H73" s="156">
        <v>1078.98</v>
      </c>
      <c r="I73" s="156">
        <v>-1459.23</v>
      </c>
      <c r="J73" s="156">
        <v>-10742.08</v>
      </c>
    </row>
    <row r="74" spans="1:10">
      <c r="A74" s="146">
        <v>41274</v>
      </c>
      <c r="B74" s="154" t="s">
        <v>158</v>
      </c>
      <c r="C74" s="154" t="s">
        <v>201</v>
      </c>
      <c r="D74" s="156">
        <v>1117159.24</v>
      </c>
      <c r="E74" s="154" t="s">
        <v>183</v>
      </c>
      <c r="F74" s="156">
        <v>1089430.33</v>
      </c>
      <c r="G74" s="156">
        <v>39154.949999999997</v>
      </c>
      <c r="H74" s="156">
        <v>3.29</v>
      </c>
      <c r="I74" s="156">
        <v>-144.9</v>
      </c>
      <c r="J74" s="156">
        <v>-11284.43</v>
      </c>
    </row>
    <row r="75" spans="1:10">
      <c r="A75" s="146">
        <v>41305</v>
      </c>
      <c r="B75" s="154" t="s">
        <v>158</v>
      </c>
      <c r="C75" s="154" t="s">
        <v>201</v>
      </c>
      <c r="D75" s="156">
        <v>1337489.01</v>
      </c>
      <c r="E75" s="154" t="s">
        <v>183</v>
      </c>
      <c r="F75" s="156">
        <v>1303069.25</v>
      </c>
      <c r="G75" s="156">
        <v>48751.87</v>
      </c>
      <c r="H75" s="156">
        <v>-231.52</v>
      </c>
      <c r="I75" s="156">
        <v>-590.59</v>
      </c>
      <c r="J75" s="156">
        <v>-13510</v>
      </c>
    </row>
    <row r="76" spans="1:10">
      <c r="A76" s="146">
        <v>41333</v>
      </c>
      <c r="B76" s="154" t="s">
        <v>158</v>
      </c>
      <c r="C76" s="154" t="s">
        <v>201</v>
      </c>
      <c r="D76" s="156">
        <v>999621.57</v>
      </c>
      <c r="E76" s="154" t="s">
        <v>183</v>
      </c>
      <c r="F76" s="156">
        <v>942814.09</v>
      </c>
      <c r="G76" s="156">
        <v>65565.88</v>
      </c>
      <c r="H76" s="156">
        <v>1588.13</v>
      </c>
      <c r="I76" s="156">
        <v>-249.35</v>
      </c>
      <c r="J76" s="156">
        <v>-10097.18</v>
      </c>
    </row>
    <row r="77" spans="1:10">
      <c r="A77" s="146">
        <v>41364</v>
      </c>
      <c r="B77" s="154" t="s">
        <v>158</v>
      </c>
      <c r="C77" s="154" t="s">
        <v>201</v>
      </c>
      <c r="D77" s="156">
        <v>1170381.78</v>
      </c>
      <c r="E77" s="154" t="s">
        <v>183</v>
      </c>
      <c r="F77" s="156">
        <v>1122178.28</v>
      </c>
      <c r="G77" s="156">
        <v>57964.54</v>
      </c>
      <c r="H77" s="156">
        <v>2312.54</v>
      </c>
      <c r="I77" s="156">
        <v>-251.54</v>
      </c>
      <c r="J77" s="156">
        <v>-11822.04</v>
      </c>
    </row>
    <row r="78" spans="1:10">
      <c r="A78" s="146">
        <v>41394</v>
      </c>
      <c r="B78" s="154" t="s">
        <v>158</v>
      </c>
      <c r="C78" s="154" t="s">
        <v>201</v>
      </c>
      <c r="D78" s="156">
        <v>1163124.6499999999</v>
      </c>
      <c r="E78" s="154" t="s">
        <v>183</v>
      </c>
      <c r="F78" s="156">
        <v>1143235.76</v>
      </c>
      <c r="G78" s="156">
        <v>30657.14</v>
      </c>
      <c r="H78" s="156">
        <v>1251.53</v>
      </c>
      <c r="I78" s="156">
        <v>-271.05</v>
      </c>
      <c r="J78" s="156">
        <v>-11748.73</v>
      </c>
    </row>
    <row r="79" spans="1:10">
      <c r="A79" s="146">
        <v>41425</v>
      </c>
      <c r="B79" s="154" t="s">
        <v>158</v>
      </c>
      <c r="C79" s="154" t="s">
        <v>201</v>
      </c>
      <c r="D79" s="156">
        <v>1156260.48</v>
      </c>
      <c r="E79" s="154" t="s">
        <v>183</v>
      </c>
      <c r="F79" s="156">
        <v>1097261.82</v>
      </c>
      <c r="G79" s="156">
        <v>65843.070000000007</v>
      </c>
      <c r="H79" s="156">
        <v>5451.56</v>
      </c>
      <c r="I79" s="156">
        <v>-616.57000000000005</v>
      </c>
      <c r="J79" s="156">
        <v>-11679.4</v>
      </c>
    </row>
    <row r="80" spans="1:10">
      <c r="A80" s="146">
        <v>41455</v>
      </c>
      <c r="B80" s="154" t="s">
        <v>158</v>
      </c>
      <c r="C80" s="154" t="s">
        <v>201</v>
      </c>
      <c r="D80" s="156">
        <v>1175347.07</v>
      </c>
      <c r="E80" s="154" t="s">
        <v>183</v>
      </c>
      <c r="F80" s="156">
        <v>1146924.44</v>
      </c>
      <c r="G80" s="156">
        <v>47470.81</v>
      </c>
      <c r="H80" s="156">
        <v>-6761.2</v>
      </c>
      <c r="I80" s="156">
        <v>-414.79</v>
      </c>
      <c r="J80" s="156">
        <v>-11872.19</v>
      </c>
    </row>
    <row r="81" spans="1:10">
      <c r="A81" s="146">
        <v>41486</v>
      </c>
      <c r="B81" s="154" t="s">
        <v>158</v>
      </c>
      <c r="C81" s="154" t="s">
        <v>201</v>
      </c>
      <c r="D81" s="156">
        <v>1149611.01</v>
      </c>
      <c r="E81" s="154" t="s">
        <v>183</v>
      </c>
      <c r="F81" s="156">
        <v>1141926.27</v>
      </c>
      <c r="G81" s="156">
        <v>17238.919999999998</v>
      </c>
      <c r="H81" s="156">
        <v>2058.0500000000002</v>
      </c>
      <c r="I81" s="156">
        <v>0</v>
      </c>
      <c r="J81" s="156">
        <v>-11612.23</v>
      </c>
    </row>
    <row r="82" spans="1:10">
      <c r="A82" s="146">
        <v>41517</v>
      </c>
      <c r="B82" s="154" t="s">
        <v>158</v>
      </c>
      <c r="C82" s="154" t="s">
        <v>201</v>
      </c>
      <c r="D82" s="156">
        <v>1153162.23</v>
      </c>
      <c r="E82" s="154" t="s">
        <v>183</v>
      </c>
      <c r="F82" s="156">
        <v>1145715.94</v>
      </c>
      <c r="G82" s="156">
        <v>20704.02</v>
      </c>
      <c r="H82" s="156">
        <v>4176.99</v>
      </c>
      <c r="I82" s="156">
        <v>-5786.62</v>
      </c>
      <c r="J82" s="156">
        <v>-11648.1</v>
      </c>
    </row>
    <row r="83" spans="1:10">
      <c r="A83" s="146">
        <v>41547</v>
      </c>
      <c r="B83" s="154" t="s">
        <v>158</v>
      </c>
      <c r="C83" s="154" t="s">
        <v>201</v>
      </c>
      <c r="D83" s="156">
        <v>1168053.82</v>
      </c>
      <c r="E83" s="154" t="s">
        <v>183</v>
      </c>
      <c r="F83" s="156">
        <v>1167274.94</v>
      </c>
      <c r="G83" s="156">
        <v>17746.810000000001</v>
      </c>
      <c r="H83" s="156">
        <v>-4192.29</v>
      </c>
      <c r="I83" s="156">
        <v>-977.13</v>
      </c>
      <c r="J83" s="156">
        <v>-11798.51</v>
      </c>
    </row>
    <row r="84" spans="1:10">
      <c r="A84" s="146">
        <v>41578</v>
      </c>
      <c r="B84" s="154" t="s">
        <v>158</v>
      </c>
      <c r="C84" s="154" t="s">
        <v>201</v>
      </c>
      <c r="D84" s="156">
        <v>1131971.1299999999</v>
      </c>
      <c r="E84" s="154" t="s">
        <v>183</v>
      </c>
      <c r="F84" s="156">
        <v>1132935.3400000001</v>
      </c>
      <c r="G84" s="156">
        <v>10279.530000000001</v>
      </c>
      <c r="H84" s="156">
        <v>190.32</v>
      </c>
      <c r="I84" s="156">
        <v>0</v>
      </c>
      <c r="J84" s="156">
        <v>-11434.06</v>
      </c>
    </row>
    <row r="85" spans="1:10">
      <c r="A85" s="146">
        <v>41608</v>
      </c>
      <c r="B85" s="154" t="s">
        <v>158</v>
      </c>
      <c r="C85" s="154" t="s">
        <v>201</v>
      </c>
      <c r="D85" s="156">
        <v>1063298.94</v>
      </c>
      <c r="E85" s="154" t="s">
        <v>183</v>
      </c>
      <c r="F85" s="156">
        <v>1065613.8999999999</v>
      </c>
      <c r="G85" s="156">
        <v>9391.11</v>
      </c>
      <c r="H85" s="156">
        <v>-49.97</v>
      </c>
      <c r="I85" s="156">
        <v>-915.71</v>
      </c>
      <c r="J85" s="156">
        <v>-10740.39</v>
      </c>
    </row>
    <row r="86" spans="1:10">
      <c r="A86" s="146">
        <v>41639</v>
      </c>
      <c r="B86" s="154" t="s">
        <v>158</v>
      </c>
      <c r="C86" s="154" t="s">
        <v>201</v>
      </c>
      <c r="D86" s="156">
        <v>1129522.8700000001</v>
      </c>
      <c r="E86" s="154" t="s">
        <v>183</v>
      </c>
      <c r="F86" s="156">
        <v>1117716.54</v>
      </c>
      <c r="G86" s="156">
        <v>23228.49</v>
      </c>
      <c r="H86" s="156">
        <v>70.69</v>
      </c>
      <c r="I86" s="156">
        <v>-83.53</v>
      </c>
      <c r="J86" s="156">
        <v>-11409.32</v>
      </c>
    </row>
    <row r="87" spans="1:10">
      <c r="A87" s="146">
        <v>41670</v>
      </c>
      <c r="B87" s="154" t="s">
        <v>158</v>
      </c>
      <c r="C87" s="154" t="s">
        <v>201</v>
      </c>
      <c r="D87" s="156">
        <v>1329808.98</v>
      </c>
      <c r="E87" s="154" t="s">
        <v>183</v>
      </c>
      <c r="F87" s="156">
        <v>1328093.5900000001</v>
      </c>
      <c r="G87" s="156">
        <v>15138.83</v>
      </c>
      <c r="H87" s="156">
        <v>567.86</v>
      </c>
      <c r="I87" s="156">
        <v>-558.89</v>
      </c>
      <c r="J87" s="156">
        <v>-13432.41</v>
      </c>
    </row>
    <row r="88" spans="1:10">
      <c r="A88" s="146">
        <v>41698</v>
      </c>
      <c r="B88" s="154" t="s">
        <v>158</v>
      </c>
      <c r="C88" s="154" t="s">
        <v>201</v>
      </c>
      <c r="D88" s="156">
        <v>1034805.14</v>
      </c>
      <c r="E88" s="154" t="s">
        <v>183</v>
      </c>
      <c r="F88" s="156">
        <v>1029795.83</v>
      </c>
      <c r="G88" s="156">
        <v>14826.61</v>
      </c>
      <c r="H88" s="156">
        <v>635.27</v>
      </c>
      <c r="I88" s="156">
        <v>0</v>
      </c>
      <c r="J88" s="156">
        <v>-10452.57</v>
      </c>
    </row>
    <row r="89" spans="1:10">
      <c r="A89" s="146">
        <v>41729</v>
      </c>
      <c r="B89" s="154" t="s">
        <v>158</v>
      </c>
      <c r="C89" s="154" t="s">
        <v>201</v>
      </c>
      <c r="D89" s="156">
        <v>1074212.8500000001</v>
      </c>
      <c r="E89" s="154" t="s">
        <v>183</v>
      </c>
      <c r="F89" s="156">
        <v>1058252.3899999999</v>
      </c>
      <c r="G89" s="156">
        <v>22709.03</v>
      </c>
      <c r="H89" s="156">
        <v>4646.53</v>
      </c>
      <c r="I89" s="156">
        <v>-544.47</v>
      </c>
      <c r="J89" s="156">
        <v>-10850.63</v>
      </c>
    </row>
    <row r="90" spans="1:10">
      <c r="A90" s="146">
        <v>41759</v>
      </c>
      <c r="B90" s="154" t="s">
        <v>158</v>
      </c>
      <c r="C90" s="154" t="s">
        <v>201</v>
      </c>
      <c r="D90" s="156">
        <v>1330499.75</v>
      </c>
      <c r="E90" s="154" t="s">
        <v>183</v>
      </c>
      <c r="F90" s="156">
        <v>1320343.71</v>
      </c>
      <c r="G90" s="156">
        <v>20973.68</v>
      </c>
      <c r="H90" s="156">
        <v>3119.56</v>
      </c>
      <c r="I90" s="156">
        <v>-497.82</v>
      </c>
      <c r="J90" s="156">
        <v>-13439.38</v>
      </c>
    </row>
    <row r="91" spans="1:10">
      <c r="A91" s="146">
        <v>41790</v>
      </c>
      <c r="B91" s="154" t="s">
        <v>158</v>
      </c>
      <c r="C91" s="154" t="s">
        <v>201</v>
      </c>
      <c r="D91" s="156">
        <v>1142262.23</v>
      </c>
      <c r="E91" s="154" t="s">
        <v>183</v>
      </c>
      <c r="F91" s="156">
        <v>1125864.01</v>
      </c>
      <c r="G91" s="156">
        <v>23440.78</v>
      </c>
      <c r="H91" s="156">
        <v>4933.3999999999996</v>
      </c>
      <c r="I91" s="156">
        <v>-437.96</v>
      </c>
      <c r="J91" s="156">
        <v>-11538</v>
      </c>
    </row>
    <row r="92" spans="1:10">
      <c r="A92" s="146">
        <v>41820</v>
      </c>
      <c r="B92" s="154" t="s">
        <v>158</v>
      </c>
      <c r="C92" s="154" t="s">
        <v>201</v>
      </c>
      <c r="D92" s="156">
        <v>1141099.8600000001</v>
      </c>
      <c r="E92" s="154" t="s">
        <v>183</v>
      </c>
      <c r="F92" s="156">
        <v>1145973.49</v>
      </c>
      <c r="G92" s="156">
        <v>8344.5499999999993</v>
      </c>
      <c r="H92" s="156">
        <v>-974.15</v>
      </c>
      <c r="I92" s="156">
        <v>-717.77</v>
      </c>
      <c r="J92" s="156">
        <v>-11526.26</v>
      </c>
    </row>
    <row r="93" spans="1:10">
      <c r="A93" s="146">
        <v>41851</v>
      </c>
      <c r="B93" s="154" t="s">
        <v>158</v>
      </c>
      <c r="C93" s="154" t="s">
        <v>201</v>
      </c>
      <c r="D93" s="156">
        <v>1177856.78</v>
      </c>
      <c r="E93" s="154" t="s">
        <v>183</v>
      </c>
      <c r="F93" s="156">
        <v>1173212.54</v>
      </c>
      <c r="G93" s="156">
        <v>14370.36</v>
      </c>
      <c r="H93" s="156">
        <v>3325.1</v>
      </c>
      <c r="I93" s="156">
        <v>-1153.67</v>
      </c>
      <c r="J93" s="156">
        <v>-11897.55</v>
      </c>
    </row>
    <row r="94" spans="1:10">
      <c r="A94" s="146">
        <v>41882</v>
      </c>
      <c r="B94" s="154" t="s">
        <v>158</v>
      </c>
      <c r="C94" s="154" t="s">
        <v>201</v>
      </c>
      <c r="D94" s="156">
        <v>1191204.3600000001</v>
      </c>
      <c r="E94" s="154" t="s">
        <v>183</v>
      </c>
      <c r="F94" s="156">
        <v>1179000.77</v>
      </c>
      <c r="G94" s="156">
        <v>23350.71</v>
      </c>
      <c r="H94" s="156">
        <v>1109.4000000000001</v>
      </c>
      <c r="I94" s="156">
        <v>-224.16</v>
      </c>
      <c r="J94" s="156">
        <v>-12032.36</v>
      </c>
    </row>
    <row r="95" spans="1:10">
      <c r="A95" s="146">
        <v>41912</v>
      </c>
      <c r="B95" s="154" t="s">
        <v>158</v>
      </c>
      <c r="C95" s="154" t="s">
        <v>201</v>
      </c>
      <c r="D95" s="156">
        <v>1129591.83</v>
      </c>
      <c r="E95" s="154" t="s">
        <v>183</v>
      </c>
      <c r="F95" s="156">
        <v>1127660.26</v>
      </c>
      <c r="G95" s="156">
        <v>13464.59</v>
      </c>
      <c r="H95" s="156">
        <v>327.58999999999997</v>
      </c>
      <c r="I95" s="156">
        <v>-450.59</v>
      </c>
      <c r="J95" s="156">
        <v>-11410.02</v>
      </c>
    </row>
    <row r="96" spans="1:10">
      <c r="A96" s="146">
        <v>41943</v>
      </c>
      <c r="B96" s="154" t="s">
        <v>158</v>
      </c>
      <c r="C96" s="154" t="s">
        <v>201</v>
      </c>
      <c r="D96" s="156">
        <v>1167262.18</v>
      </c>
      <c r="E96" s="154" t="s">
        <v>183</v>
      </c>
      <c r="F96" s="156">
        <v>1168977.48</v>
      </c>
      <c r="G96" s="156">
        <v>8532.6200000000008</v>
      </c>
      <c r="H96" s="156">
        <v>2145.06</v>
      </c>
      <c r="I96" s="156">
        <v>-602.46</v>
      </c>
      <c r="J96" s="156">
        <v>-11790.52</v>
      </c>
    </row>
    <row r="97" spans="1:10">
      <c r="A97" s="146">
        <v>41973</v>
      </c>
      <c r="B97" s="154" t="s">
        <v>158</v>
      </c>
      <c r="C97" s="154" t="s">
        <v>201</v>
      </c>
      <c r="D97" s="156">
        <v>1103741.52</v>
      </c>
      <c r="E97" s="154" t="s">
        <v>183</v>
      </c>
      <c r="F97" s="156">
        <v>1104706.1599999999</v>
      </c>
      <c r="G97" s="156">
        <v>9250.74</v>
      </c>
      <c r="H97" s="156">
        <v>933.51</v>
      </c>
      <c r="I97" s="156">
        <v>0</v>
      </c>
      <c r="J97" s="156">
        <v>-11148.89</v>
      </c>
    </row>
    <row r="98" spans="1:10">
      <c r="A98" s="146">
        <v>42004</v>
      </c>
      <c r="B98" s="154" t="s">
        <v>158</v>
      </c>
      <c r="C98" s="154" t="s">
        <v>201</v>
      </c>
      <c r="D98" s="156">
        <v>1163803.71</v>
      </c>
      <c r="E98" s="154" t="s">
        <v>183</v>
      </c>
      <c r="F98" s="156">
        <v>1150274.82</v>
      </c>
      <c r="G98" s="156">
        <v>17308.43</v>
      </c>
      <c r="H98" s="156">
        <v>8254.01</v>
      </c>
      <c r="I98" s="156">
        <v>-277.95</v>
      </c>
      <c r="J98" s="156">
        <v>-11755.6</v>
      </c>
    </row>
    <row r="99" spans="1:10">
      <c r="A99" s="146">
        <v>42035</v>
      </c>
      <c r="B99" s="154" t="s">
        <v>158</v>
      </c>
      <c r="C99" s="154" t="s">
        <v>201</v>
      </c>
      <c r="D99" s="156">
        <v>1350651.26</v>
      </c>
      <c r="E99" s="154" t="s">
        <v>183</v>
      </c>
      <c r="F99" s="156">
        <v>1315294.94</v>
      </c>
      <c r="G99" s="156">
        <v>48024.43</v>
      </c>
      <c r="H99" s="156">
        <v>2233.73</v>
      </c>
      <c r="I99" s="156">
        <v>-1258.8900000000001</v>
      </c>
      <c r="J99" s="156">
        <v>-13642.95</v>
      </c>
    </row>
    <row r="100" spans="1:10">
      <c r="A100" s="146">
        <v>42063</v>
      </c>
      <c r="B100" s="154" t="s">
        <v>158</v>
      </c>
      <c r="C100" s="154" t="s">
        <v>201</v>
      </c>
      <c r="D100" s="156">
        <v>1103323.96</v>
      </c>
      <c r="E100" s="154" t="s">
        <v>183</v>
      </c>
      <c r="F100" s="156">
        <v>1096764.8700000001</v>
      </c>
      <c r="G100" s="156">
        <v>15462.56</v>
      </c>
      <c r="H100" s="156">
        <v>2723.07</v>
      </c>
      <c r="I100" s="156">
        <v>-481.84</v>
      </c>
      <c r="J100" s="156">
        <v>-11144.7</v>
      </c>
    </row>
    <row r="101" spans="1:10">
      <c r="A101" s="146">
        <v>42094</v>
      </c>
      <c r="B101" s="154" t="s">
        <v>158</v>
      </c>
      <c r="C101" s="154" t="s">
        <v>201</v>
      </c>
      <c r="D101" s="156">
        <v>1093178.3600000001</v>
      </c>
      <c r="E101" s="154" t="s">
        <v>183</v>
      </c>
      <c r="F101" s="156">
        <v>1091070.04</v>
      </c>
      <c r="G101" s="156">
        <v>11742.42</v>
      </c>
      <c r="H101" s="156">
        <v>1778.42</v>
      </c>
      <c r="I101" s="156">
        <v>-370.31</v>
      </c>
      <c r="J101" s="156">
        <v>-11042.21</v>
      </c>
    </row>
    <row r="102" spans="1:10">
      <c r="A102" s="146">
        <v>42124</v>
      </c>
      <c r="B102" s="154" t="s">
        <v>158</v>
      </c>
      <c r="C102" s="154" t="s">
        <v>201</v>
      </c>
      <c r="D102" s="156">
        <v>1171158.8899999999</v>
      </c>
      <c r="E102" s="154" t="s">
        <v>183</v>
      </c>
      <c r="F102" s="156">
        <v>1166282.52</v>
      </c>
      <c r="G102" s="156">
        <v>15405.49</v>
      </c>
      <c r="H102" s="156">
        <v>2166.0100000000002</v>
      </c>
      <c r="I102" s="156">
        <v>-865.24</v>
      </c>
      <c r="J102" s="156">
        <v>-11829.89</v>
      </c>
    </row>
    <row r="103" spans="1:10">
      <c r="A103" s="146">
        <v>42155</v>
      </c>
      <c r="B103" s="154" t="s">
        <v>158</v>
      </c>
      <c r="C103" s="154" t="s">
        <v>201</v>
      </c>
      <c r="D103" s="156">
        <v>1171423.96</v>
      </c>
      <c r="E103" s="154" t="s">
        <v>183</v>
      </c>
      <c r="F103" s="156">
        <v>1177610.21</v>
      </c>
      <c r="G103" s="156">
        <v>6758.14</v>
      </c>
      <c r="H103" s="156">
        <v>-905.51</v>
      </c>
      <c r="I103" s="156">
        <v>-206.32</v>
      </c>
      <c r="J103" s="156">
        <v>-11832.56</v>
      </c>
    </row>
    <row r="104" spans="1:10">
      <c r="A104" s="146">
        <v>42185</v>
      </c>
      <c r="B104" s="154" t="s">
        <v>158</v>
      </c>
      <c r="C104" s="154" t="s">
        <v>201</v>
      </c>
      <c r="D104" s="156">
        <v>1176834.57</v>
      </c>
      <c r="E104" s="154" t="s">
        <v>183</v>
      </c>
      <c r="F104" s="156">
        <v>1166203.57</v>
      </c>
      <c r="G104" s="156">
        <v>20251.810000000001</v>
      </c>
      <c r="H104" s="156">
        <v>2488.9499999999998</v>
      </c>
      <c r="I104" s="156">
        <v>-222.54</v>
      </c>
      <c r="J104" s="156">
        <v>-11887.22</v>
      </c>
    </row>
    <row r="105" spans="1:10">
      <c r="A105" s="146">
        <v>42216</v>
      </c>
      <c r="B105" s="154" t="s">
        <v>158</v>
      </c>
      <c r="C105" s="154" t="s">
        <v>201</v>
      </c>
      <c r="D105" s="156">
        <v>1245281.98</v>
      </c>
      <c r="E105" s="154" t="s">
        <v>183</v>
      </c>
      <c r="F105" s="156">
        <v>1234721.04</v>
      </c>
      <c r="G105" s="156">
        <v>23815.54</v>
      </c>
      <c r="H105" s="156">
        <v>249.68</v>
      </c>
      <c r="I105" s="156">
        <v>-925.67</v>
      </c>
      <c r="J105" s="156">
        <v>-12578.61</v>
      </c>
    </row>
    <row r="106" spans="1:10">
      <c r="A106" s="146">
        <v>42247</v>
      </c>
      <c r="B106" s="154" t="s">
        <v>158</v>
      </c>
      <c r="C106" s="154" t="s">
        <v>201</v>
      </c>
      <c r="D106" s="156">
        <v>1237532.73</v>
      </c>
      <c r="E106" s="154" t="s">
        <v>183</v>
      </c>
      <c r="F106" s="156">
        <v>1236394.45</v>
      </c>
      <c r="G106" s="156">
        <v>10712.47</v>
      </c>
      <c r="H106" s="156">
        <v>3091.62</v>
      </c>
      <c r="I106" s="156">
        <v>-165.48</v>
      </c>
      <c r="J106" s="156">
        <v>-12500.33</v>
      </c>
    </row>
    <row r="107" spans="1:10">
      <c r="A107" s="146">
        <v>42277</v>
      </c>
      <c r="B107" s="154" t="s">
        <v>158</v>
      </c>
      <c r="C107" s="154" t="s">
        <v>201</v>
      </c>
      <c r="D107" s="156">
        <v>1209498.03</v>
      </c>
      <c r="E107" s="154" t="s">
        <v>183</v>
      </c>
      <c r="F107" s="156">
        <v>1212123.4099999999</v>
      </c>
      <c r="G107" s="156">
        <v>8938.1299999999992</v>
      </c>
      <c r="H107" s="156">
        <v>870.39</v>
      </c>
      <c r="I107" s="156">
        <v>-216.75</v>
      </c>
      <c r="J107" s="156">
        <v>-12217.15</v>
      </c>
    </row>
    <row r="108" spans="1:10">
      <c r="A108" s="146">
        <v>42308</v>
      </c>
      <c r="B108" s="154" t="s">
        <v>158</v>
      </c>
      <c r="C108" s="154" t="s">
        <v>201</v>
      </c>
      <c r="D108" s="156">
        <v>1215478.83</v>
      </c>
      <c r="E108" s="154" t="s">
        <v>183</v>
      </c>
      <c r="F108" s="156">
        <v>1168947.6499999999</v>
      </c>
      <c r="G108" s="156">
        <v>15910.88</v>
      </c>
      <c r="H108" s="156">
        <v>43174.97</v>
      </c>
      <c r="I108" s="156">
        <v>-277.11</v>
      </c>
      <c r="J108" s="156">
        <v>-12277.56</v>
      </c>
    </row>
    <row r="109" spans="1:10">
      <c r="A109" s="146">
        <v>42338</v>
      </c>
      <c r="B109" s="154" t="s">
        <v>158</v>
      </c>
      <c r="C109" s="154" t="s">
        <v>201</v>
      </c>
      <c r="D109" s="156">
        <v>1147972.55</v>
      </c>
      <c r="E109" s="154" t="s">
        <v>183</v>
      </c>
      <c r="F109" s="156">
        <v>1146784.68</v>
      </c>
      <c r="G109" s="156">
        <v>14990.21</v>
      </c>
      <c r="H109" s="156">
        <v>-2092.85</v>
      </c>
      <c r="I109" s="156">
        <v>-113.81</v>
      </c>
      <c r="J109" s="156">
        <v>-11595.68</v>
      </c>
    </row>
    <row r="110" spans="1:10">
      <c r="A110" s="146">
        <v>42369</v>
      </c>
      <c r="B110" s="154" t="s">
        <v>158</v>
      </c>
      <c r="C110" s="154" t="s">
        <v>201</v>
      </c>
      <c r="D110" s="156">
        <v>1150218.92</v>
      </c>
      <c r="E110" s="154" t="s">
        <v>183</v>
      </c>
      <c r="F110" s="156">
        <v>1152491.05</v>
      </c>
      <c r="G110" s="156">
        <v>9426.48</v>
      </c>
      <c r="H110" s="156">
        <v>-80.23</v>
      </c>
      <c r="I110" s="156">
        <v>0</v>
      </c>
      <c r="J110" s="156">
        <v>-11618.38</v>
      </c>
    </row>
    <row r="111" spans="1:10">
      <c r="A111" s="146">
        <v>42400</v>
      </c>
      <c r="B111" s="154" t="s">
        <v>158</v>
      </c>
      <c r="C111" s="154" t="s">
        <v>201</v>
      </c>
      <c r="D111" s="156">
        <v>1330526.78</v>
      </c>
      <c r="E111" s="154" t="s">
        <v>183</v>
      </c>
      <c r="F111" s="156">
        <v>1330929.78</v>
      </c>
      <c r="G111" s="156">
        <v>10784.73</v>
      </c>
      <c r="H111" s="156">
        <v>3813.39</v>
      </c>
      <c r="I111" s="156">
        <v>-1561.45</v>
      </c>
      <c r="J111" s="156">
        <v>-13439.67</v>
      </c>
    </row>
    <row r="112" spans="1:10">
      <c r="A112" s="146">
        <v>42429</v>
      </c>
      <c r="B112" s="154" t="s">
        <v>158</v>
      </c>
      <c r="C112" s="154" t="s">
        <v>201</v>
      </c>
      <c r="D112" s="156">
        <v>1034333.5</v>
      </c>
      <c r="E112" s="154" t="s">
        <v>183</v>
      </c>
      <c r="F112" s="156">
        <v>1038940.73</v>
      </c>
      <c r="G112" s="156">
        <v>5640.4</v>
      </c>
      <c r="H112" s="156">
        <v>441.75</v>
      </c>
      <c r="I112" s="156">
        <v>-241.57</v>
      </c>
      <c r="J112" s="156">
        <v>-10447.81</v>
      </c>
    </row>
    <row r="113" spans="1:10">
      <c r="A113" s="146">
        <v>42460</v>
      </c>
      <c r="B113" s="154" t="s">
        <v>158</v>
      </c>
      <c r="C113" s="154" t="s">
        <v>201</v>
      </c>
      <c r="D113" s="156">
        <v>1131524.1100000001</v>
      </c>
      <c r="E113" s="154" t="s">
        <v>183</v>
      </c>
      <c r="F113" s="156">
        <v>1132345.08</v>
      </c>
      <c r="G113" s="156">
        <v>10577.59</v>
      </c>
      <c r="H113" s="156">
        <v>129.91</v>
      </c>
      <c r="I113" s="156">
        <v>-98.93</v>
      </c>
      <c r="J113" s="156">
        <v>-11429.54</v>
      </c>
    </row>
    <row r="114" spans="1:10">
      <c r="A114" s="146">
        <v>42490</v>
      </c>
      <c r="B114" s="154" t="s">
        <v>158</v>
      </c>
      <c r="C114" s="154" t="s">
        <v>201</v>
      </c>
      <c r="D114" s="156">
        <v>1199194.3700000001</v>
      </c>
      <c r="E114" s="154" t="s">
        <v>183</v>
      </c>
      <c r="F114" s="156">
        <v>1200520.54</v>
      </c>
      <c r="G114" s="156">
        <v>11162.99</v>
      </c>
      <c r="H114" s="156">
        <v>-273.37</v>
      </c>
      <c r="I114" s="156">
        <v>-102.72</v>
      </c>
      <c r="J114" s="156">
        <v>-12113.07</v>
      </c>
    </row>
    <row r="115" spans="1:10">
      <c r="A115" s="146">
        <v>42521</v>
      </c>
      <c r="B115" s="154" t="s">
        <v>158</v>
      </c>
      <c r="C115" s="154" t="s">
        <v>201</v>
      </c>
      <c r="D115" s="156">
        <v>1188059.3600000001</v>
      </c>
      <c r="E115" s="154" t="s">
        <v>183</v>
      </c>
      <c r="F115" s="156">
        <v>1185169.3999999999</v>
      </c>
      <c r="G115" s="156">
        <v>12061.08</v>
      </c>
      <c r="H115" s="156">
        <v>3047.58</v>
      </c>
      <c r="I115" s="156">
        <v>-218.1</v>
      </c>
      <c r="J115" s="156">
        <v>-12000.6</v>
      </c>
    </row>
    <row r="116" spans="1:10">
      <c r="A116" s="146">
        <v>42551</v>
      </c>
      <c r="B116" s="154" t="s">
        <v>158</v>
      </c>
      <c r="C116" s="154" t="s">
        <v>201</v>
      </c>
      <c r="D116" s="156">
        <v>1192792.19</v>
      </c>
      <c r="E116" s="154" t="s">
        <v>183</v>
      </c>
      <c r="F116" s="156">
        <v>1195946.29</v>
      </c>
      <c r="G116" s="156">
        <v>8202.6299999999992</v>
      </c>
      <c r="H116" s="156">
        <v>824.51</v>
      </c>
      <c r="I116" s="156">
        <v>-132.84</v>
      </c>
      <c r="J116" s="156">
        <v>-12048.4</v>
      </c>
    </row>
    <row r="117" spans="1:10">
      <c r="A117" s="146">
        <v>42582</v>
      </c>
      <c r="B117" s="154" t="s">
        <v>158</v>
      </c>
      <c r="C117" s="154" t="s">
        <v>201</v>
      </c>
      <c r="D117" s="156">
        <v>1285726.04</v>
      </c>
      <c r="E117" s="154" t="s">
        <v>183</v>
      </c>
      <c r="F117" s="156">
        <v>1293453.06</v>
      </c>
      <c r="G117" s="156">
        <v>5563.1</v>
      </c>
      <c r="H117" s="156">
        <v>-99.93</v>
      </c>
      <c r="I117" s="156">
        <v>-203.06</v>
      </c>
      <c r="J117" s="156">
        <v>-12987.13</v>
      </c>
    </row>
    <row r="118" spans="1:10">
      <c r="A118" s="146">
        <v>42613</v>
      </c>
      <c r="B118" s="154" t="s">
        <v>158</v>
      </c>
      <c r="C118" s="154" t="s">
        <v>201</v>
      </c>
      <c r="D118" s="156">
        <v>1210223.73</v>
      </c>
      <c r="E118" s="154" t="s">
        <v>183</v>
      </c>
      <c r="F118" s="156">
        <v>1216460.8899999999</v>
      </c>
      <c r="G118" s="156">
        <v>5066.68</v>
      </c>
      <c r="H118" s="156">
        <v>1198.57</v>
      </c>
      <c r="I118" s="156">
        <v>-277.93</v>
      </c>
      <c r="J118" s="156">
        <v>-12224.48</v>
      </c>
    </row>
    <row r="119" spans="1:10">
      <c r="A119" s="146">
        <v>42643</v>
      </c>
      <c r="B119" s="154" t="s">
        <v>158</v>
      </c>
      <c r="C119" s="154" t="s">
        <v>201</v>
      </c>
      <c r="D119" s="156">
        <v>1195505.6299999999</v>
      </c>
      <c r="E119" s="154" t="s">
        <v>183</v>
      </c>
      <c r="F119" s="156">
        <v>1190887.8400000001</v>
      </c>
      <c r="G119" s="156">
        <v>16437.07</v>
      </c>
      <c r="H119" s="156">
        <v>532.09</v>
      </c>
      <c r="I119" s="156">
        <v>-275.55</v>
      </c>
      <c r="J119" s="156">
        <v>-12075.82</v>
      </c>
    </row>
    <row r="120" spans="1:10">
      <c r="A120" s="146">
        <v>42674</v>
      </c>
      <c r="B120" s="154" t="s">
        <v>158</v>
      </c>
      <c r="C120" s="154" t="s">
        <v>201</v>
      </c>
      <c r="D120" s="156">
        <v>1212451.1100000001</v>
      </c>
      <c r="E120" s="154" t="s">
        <v>183</v>
      </c>
      <c r="F120" s="156">
        <v>1214837.3</v>
      </c>
      <c r="G120" s="156">
        <v>4842.3</v>
      </c>
      <c r="H120" s="156">
        <v>5431.81</v>
      </c>
      <c r="I120" s="156">
        <v>-413.31</v>
      </c>
      <c r="J120" s="156">
        <v>-12246.99</v>
      </c>
    </row>
    <row r="121" spans="1:10">
      <c r="A121" s="146">
        <v>42704</v>
      </c>
      <c r="B121" s="154" t="s">
        <v>158</v>
      </c>
      <c r="C121" s="154" t="s">
        <v>201</v>
      </c>
      <c r="D121" s="156">
        <v>1108847.53</v>
      </c>
      <c r="E121" s="154" t="s">
        <v>183</v>
      </c>
      <c r="F121" s="156">
        <v>1192881.3799999999</v>
      </c>
      <c r="G121" s="156">
        <v>9138.8799999999992</v>
      </c>
      <c r="H121" s="156">
        <v>-80272.58</v>
      </c>
      <c r="I121" s="156">
        <v>-1699.68</v>
      </c>
      <c r="J121" s="156">
        <v>-11200.47</v>
      </c>
    </row>
    <row r="122" spans="1:10">
      <c r="A122" s="146">
        <v>42735</v>
      </c>
      <c r="B122" s="154" t="s">
        <v>158</v>
      </c>
      <c r="C122" s="154" t="s">
        <v>201</v>
      </c>
      <c r="D122" s="156">
        <v>1210783.98</v>
      </c>
      <c r="E122" s="154" t="s">
        <v>183</v>
      </c>
      <c r="F122" s="156">
        <v>1209310.8899999999</v>
      </c>
      <c r="G122" s="156">
        <v>4513.58</v>
      </c>
      <c r="H122" s="156">
        <v>9325.52</v>
      </c>
      <c r="I122" s="156">
        <v>-135.86000000000001</v>
      </c>
      <c r="J122" s="156">
        <v>-12230.15</v>
      </c>
    </row>
    <row r="123" spans="1:10">
      <c r="A123" s="146">
        <v>42766</v>
      </c>
      <c r="B123" s="154" t="s">
        <v>158</v>
      </c>
      <c r="C123" s="154" t="s">
        <v>201</v>
      </c>
      <c r="D123" s="156">
        <v>1436757.36</v>
      </c>
      <c r="E123" s="154" t="s">
        <v>183</v>
      </c>
      <c r="F123" s="156">
        <v>1449288.82</v>
      </c>
      <c r="G123" s="156">
        <v>12142.58</v>
      </c>
      <c r="H123" s="156">
        <v>-5885.37</v>
      </c>
      <c r="I123" s="156">
        <v>-4275.97</v>
      </c>
      <c r="J123" s="156">
        <v>-14512.7</v>
      </c>
    </row>
    <row r="124" spans="1:10">
      <c r="A124" s="146">
        <v>42794</v>
      </c>
      <c r="B124" s="154" t="s">
        <v>158</v>
      </c>
      <c r="C124" s="154" t="s">
        <v>201</v>
      </c>
      <c r="D124" s="156">
        <v>1081257.72</v>
      </c>
      <c r="E124" s="154" t="s">
        <v>183</v>
      </c>
      <c r="F124" s="156">
        <v>1090120.29</v>
      </c>
      <c r="G124" s="156">
        <v>4969.6000000000004</v>
      </c>
      <c r="H124" s="156">
        <v>1779.22</v>
      </c>
      <c r="I124" s="156">
        <v>-4689.59</v>
      </c>
      <c r="J124" s="156">
        <v>-10921.8</v>
      </c>
    </row>
    <row r="125" spans="1:10">
      <c r="A125" s="146">
        <v>42825</v>
      </c>
      <c r="B125" s="154" t="s">
        <v>158</v>
      </c>
      <c r="C125" s="154" t="s">
        <v>201</v>
      </c>
      <c r="D125" s="156">
        <v>1105603.44</v>
      </c>
      <c r="E125" s="154" t="s">
        <v>183</v>
      </c>
      <c r="F125" s="156">
        <v>1109107.82</v>
      </c>
      <c r="G125" s="156">
        <v>8169.76</v>
      </c>
      <c r="H125" s="156">
        <v>-140.69</v>
      </c>
      <c r="I125" s="156">
        <v>-365.73</v>
      </c>
      <c r="J125" s="156">
        <v>-11167.72</v>
      </c>
    </row>
    <row r="126" spans="1:10">
      <c r="A126" s="146">
        <v>42855</v>
      </c>
      <c r="B126" s="154" t="s">
        <v>158</v>
      </c>
      <c r="C126" s="154" t="s">
        <v>201</v>
      </c>
      <c r="D126" s="156">
        <v>1277912.81</v>
      </c>
      <c r="E126" s="154" t="s">
        <v>183</v>
      </c>
      <c r="F126" s="156">
        <v>1286127.8500000001</v>
      </c>
      <c r="G126" s="156">
        <v>4759.58</v>
      </c>
      <c r="H126" s="156">
        <v>18.38</v>
      </c>
      <c r="I126" s="156">
        <v>-84.79</v>
      </c>
      <c r="J126" s="156">
        <v>-12908.21</v>
      </c>
    </row>
    <row r="127" spans="1:10">
      <c r="A127" s="146">
        <v>42886</v>
      </c>
      <c r="B127" s="154" t="s">
        <v>158</v>
      </c>
      <c r="C127" s="154" t="s">
        <v>201</v>
      </c>
      <c r="D127" s="156">
        <v>1211443.31</v>
      </c>
      <c r="E127" s="154" t="s">
        <v>183</v>
      </c>
      <c r="F127" s="156">
        <v>1209399.97</v>
      </c>
      <c r="G127" s="156">
        <v>5063.8100000000004</v>
      </c>
      <c r="H127" s="156">
        <v>9604.4599999999991</v>
      </c>
      <c r="I127" s="156">
        <v>-388.12</v>
      </c>
      <c r="J127" s="156">
        <v>-12236.81</v>
      </c>
    </row>
    <row r="128" spans="1:10">
      <c r="A128" s="146">
        <v>42916</v>
      </c>
      <c r="B128" s="154" t="s">
        <v>158</v>
      </c>
      <c r="C128" s="154" t="s">
        <v>201</v>
      </c>
      <c r="D128" s="156">
        <v>1277361.3400000001</v>
      </c>
      <c r="E128" s="154" t="s">
        <v>183</v>
      </c>
      <c r="F128" s="156">
        <v>1284759.6200000001</v>
      </c>
      <c r="G128" s="156">
        <v>4941.51</v>
      </c>
      <c r="H128" s="156">
        <v>562.86</v>
      </c>
      <c r="I128" s="156">
        <v>0</v>
      </c>
      <c r="J128" s="156">
        <v>12902.65</v>
      </c>
    </row>
    <row r="129" spans="1:10">
      <c r="A129" s="146">
        <v>42947</v>
      </c>
      <c r="B129" s="154" t="s">
        <v>158</v>
      </c>
      <c r="C129" s="154" t="s">
        <v>201</v>
      </c>
      <c r="D129" s="156">
        <v>1254495.3700000001</v>
      </c>
      <c r="E129" s="154" t="s">
        <v>183</v>
      </c>
      <c r="F129" s="156">
        <v>1258471.99</v>
      </c>
      <c r="G129" s="156">
        <v>9127.44</v>
      </c>
      <c r="H129" s="156">
        <v>-64.37</v>
      </c>
      <c r="I129" s="156">
        <v>-368.01</v>
      </c>
      <c r="J129" s="156">
        <v>12671.68</v>
      </c>
    </row>
    <row r="130" spans="1:10">
      <c r="A130" s="146">
        <v>42978</v>
      </c>
      <c r="B130" s="154" t="s">
        <v>158</v>
      </c>
      <c r="C130" s="154" t="s">
        <v>201</v>
      </c>
      <c r="D130" s="156">
        <v>1301179.56</v>
      </c>
      <c r="E130" s="154" t="s">
        <v>183</v>
      </c>
      <c r="F130" s="156">
        <v>1330865.94</v>
      </c>
      <c r="G130" s="156">
        <v>13299.81</v>
      </c>
      <c r="H130" s="156">
        <v>-29489.14</v>
      </c>
      <c r="I130" s="156">
        <v>-353.82</v>
      </c>
      <c r="J130" s="156">
        <v>13143.23</v>
      </c>
    </row>
    <row r="131" spans="1:10">
      <c r="A131" s="146">
        <v>43008</v>
      </c>
      <c r="B131" s="154" t="s">
        <v>158</v>
      </c>
      <c r="C131" s="154" t="s">
        <v>201</v>
      </c>
      <c r="D131" s="156">
        <v>1232700.33</v>
      </c>
      <c r="E131" s="154" t="s">
        <v>183</v>
      </c>
      <c r="F131" s="156">
        <v>1233870.06</v>
      </c>
      <c r="G131" s="156">
        <v>11825.29</v>
      </c>
      <c r="H131" s="156">
        <v>-257.42</v>
      </c>
      <c r="I131" s="156">
        <v>-286.08999999999997</v>
      </c>
      <c r="J131" s="156">
        <v>12451.51</v>
      </c>
    </row>
    <row r="132" spans="1:10">
      <c r="A132" s="146">
        <v>43039</v>
      </c>
      <c r="B132" s="154" t="s">
        <v>158</v>
      </c>
      <c r="C132" s="154" t="s">
        <v>201</v>
      </c>
      <c r="D132" s="156">
        <v>1214587.95</v>
      </c>
      <c r="E132" s="154" t="s">
        <v>183</v>
      </c>
      <c r="F132" s="156">
        <v>1217110.6599999999</v>
      </c>
      <c r="G132" s="156">
        <v>5994.41</v>
      </c>
      <c r="H132" s="156">
        <v>3751.45</v>
      </c>
      <c r="I132" s="156">
        <v>0</v>
      </c>
      <c r="J132" s="156">
        <v>12268.57</v>
      </c>
    </row>
    <row r="133" spans="1:10">
      <c r="A133" s="146">
        <v>43069</v>
      </c>
      <c r="B133" s="154" t="s">
        <v>158</v>
      </c>
      <c r="C133" s="154" t="s">
        <v>201</v>
      </c>
      <c r="D133" s="156">
        <v>1165614.5900000001</v>
      </c>
      <c r="E133" s="154" t="s">
        <v>183</v>
      </c>
      <c r="F133" s="156">
        <v>1134900.44</v>
      </c>
      <c r="G133" s="156">
        <v>42215.55</v>
      </c>
      <c r="H133" s="156">
        <v>1235.3</v>
      </c>
      <c r="I133" s="156">
        <v>-962.82</v>
      </c>
      <c r="J133" s="156">
        <v>11773.88</v>
      </c>
    </row>
    <row r="134" spans="1:10">
      <c r="A134" s="146">
        <v>43100</v>
      </c>
      <c r="B134" s="154" t="s">
        <v>158</v>
      </c>
      <c r="C134" s="154" t="s">
        <v>201</v>
      </c>
      <c r="D134" s="156">
        <v>1248581.8899999999</v>
      </c>
      <c r="E134" s="154" t="s">
        <v>183</v>
      </c>
      <c r="F134" s="156">
        <v>1212840.32</v>
      </c>
      <c r="G134" s="156">
        <v>46567.66</v>
      </c>
      <c r="H134" s="156">
        <v>1878.61</v>
      </c>
      <c r="I134" s="156">
        <v>-92.76</v>
      </c>
      <c r="J134" s="156">
        <v>12611.94</v>
      </c>
    </row>
    <row r="135" spans="1:10">
      <c r="A135" s="146">
        <v>43131</v>
      </c>
      <c r="B135" s="154" t="s">
        <v>158</v>
      </c>
      <c r="C135" s="154" t="s">
        <v>201</v>
      </c>
      <c r="D135" s="156">
        <v>1489230.37</v>
      </c>
      <c r="E135" s="154" t="s">
        <v>183</v>
      </c>
      <c r="F135" s="156">
        <v>1480021.09</v>
      </c>
      <c r="G135" s="156">
        <v>33757.57</v>
      </c>
      <c r="H135" s="156">
        <v>-9155</v>
      </c>
      <c r="I135" s="156">
        <v>-350.55</v>
      </c>
      <c r="J135" s="156">
        <v>15042.74</v>
      </c>
    </row>
    <row r="136" spans="1:10">
      <c r="A136" s="146">
        <v>43159</v>
      </c>
      <c r="B136" s="154" t="s">
        <v>158</v>
      </c>
      <c r="C136" s="154" t="s">
        <v>201</v>
      </c>
      <c r="D136" s="156">
        <v>1208958</v>
      </c>
      <c r="E136" s="154" t="s">
        <v>183</v>
      </c>
      <c r="F136" s="156">
        <v>1206215.55</v>
      </c>
      <c r="G136" s="156">
        <v>14810.35</v>
      </c>
      <c r="H136" s="156">
        <v>307.42</v>
      </c>
      <c r="I136" s="156">
        <v>-163.62</v>
      </c>
      <c r="J136" s="156">
        <v>12211.7</v>
      </c>
    </row>
    <row r="137" spans="1:10">
      <c r="A137" s="146">
        <v>43190</v>
      </c>
      <c r="B137" s="154" t="s">
        <v>158</v>
      </c>
      <c r="C137" s="154" t="s">
        <v>201</v>
      </c>
      <c r="D137" s="156">
        <v>1132392.48</v>
      </c>
      <c r="E137" s="154" t="s">
        <v>183</v>
      </c>
      <c r="F137" s="156">
        <v>1124304.2</v>
      </c>
      <c r="G137" s="156">
        <v>24427.49</v>
      </c>
      <c r="H137" s="156">
        <v>-4793.01</v>
      </c>
      <c r="I137" s="156">
        <v>-107.88</v>
      </c>
      <c r="J137" s="156">
        <v>11438.32</v>
      </c>
    </row>
    <row r="138" spans="1:10">
      <c r="A138" s="146">
        <v>43220</v>
      </c>
      <c r="B138" s="154" t="s">
        <v>158</v>
      </c>
      <c r="C138" s="154" t="s">
        <v>201</v>
      </c>
      <c r="D138" s="156">
        <v>1448463.52</v>
      </c>
      <c r="E138" s="154" t="s">
        <v>183</v>
      </c>
      <c r="F138" s="156">
        <v>1443183.81</v>
      </c>
      <c r="G138" s="156">
        <v>18570.05</v>
      </c>
      <c r="H138" s="156">
        <v>1340.6</v>
      </c>
      <c r="I138" s="156">
        <v>0</v>
      </c>
      <c r="J138" s="156">
        <v>14630.94</v>
      </c>
    </row>
    <row r="139" spans="1:10">
      <c r="A139" s="146">
        <v>43251</v>
      </c>
      <c r="B139" s="154" t="s">
        <v>158</v>
      </c>
      <c r="C139" s="154" t="s">
        <v>201</v>
      </c>
      <c r="D139" s="156">
        <v>1296135.78</v>
      </c>
      <c r="E139" s="154" t="s">
        <v>183</v>
      </c>
      <c r="F139" s="156">
        <v>1293398.78</v>
      </c>
      <c r="G139" s="156">
        <v>14876.53</v>
      </c>
      <c r="H139" s="156">
        <v>952.75</v>
      </c>
      <c r="I139" s="156">
        <v>0</v>
      </c>
      <c r="J139" s="156">
        <v>13092.28</v>
      </c>
    </row>
    <row r="140" spans="1:10">
      <c r="A140" s="146">
        <v>43281</v>
      </c>
      <c r="B140" s="154" t="s">
        <v>158</v>
      </c>
      <c r="C140" s="154" t="s">
        <v>201</v>
      </c>
      <c r="D140" s="156">
        <v>1451425.6</v>
      </c>
      <c r="E140" s="154" t="s">
        <v>183</v>
      </c>
      <c r="F140" s="156">
        <v>1450719.65</v>
      </c>
      <c r="G140" s="156">
        <v>15054.31</v>
      </c>
      <c r="H140" s="156">
        <v>373.05</v>
      </c>
      <c r="I140" s="156">
        <v>-60.55</v>
      </c>
      <c r="J140" s="156">
        <v>14660.86</v>
      </c>
    </row>
    <row r="141" spans="1:10">
      <c r="A141" s="146">
        <v>43312</v>
      </c>
      <c r="B141" s="154" t="s">
        <v>158</v>
      </c>
      <c r="C141" s="154" t="s">
        <v>201</v>
      </c>
      <c r="D141" s="156">
        <v>1364333.9</v>
      </c>
      <c r="E141" s="154" t="s">
        <v>183</v>
      </c>
      <c r="F141" s="156">
        <v>1359311.62</v>
      </c>
      <c r="G141" s="156">
        <v>20641.900000000001</v>
      </c>
      <c r="H141" s="156">
        <v>-1746.01</v>
      </c>
      <c r="I141" s="156">
        <v>-92.45</v>
      </c>
      <c r="J141" s="156">
        <v>13781.16</v>
      </c>
    </row>
    <row r="142" spans="1:10">
      <c r="A142" s="146">
        <v>43343</v>
      </c>
      <c r="B142" s="154" t="s">
        <v>158</v>
      </c>
      <c r="C142" s="154" t="s">
        <v>201</v>
      </c>
      <c r="D142" s="156">
        <v>1407274.02</v>
      </c>
      <c r="E142" s="154" t="s">
        <v>183</v>
      </c>
      <c r="F142" s="156">
        <v>1399801.73</v>
      </c>
      <c r="G142" s="156">
        <v>20601.59</v>
      </c>
      <c r="H142" s="156">
        <v>1471.88</v>
      </c>
      <c r="I142" s="156">
        <v>-386.3</v>
      </c>
      <c r="J142" s="156">
        <v>14214.88</v>
      </c>
    </row>
    <row r="143" spans="1:10">
      <c r="A143" s="146">
        <v>43373</v>
      </c>
      <c r="B143" s="154" t="s">
        <v>158</v>
      </c>
      <c r="C143" s="154" t="s">
        <v>201</v>
      </c>
      <c r="D143" s="156">
        <v>1337414.55</v>
      </c>
      <c r="E143" s="154" t="s">
        <v>183</v>
      </c>
      <c r="F143" s="156">
        <v>1336663.56</v>
      </c>
      <c r="G143" s="156">
        <v>12107.96</v>
      </c>
      <c r="H143" s="156">
        <v>2222.7600000000002</v>
      </c>
      <c r="I143" s="156">
        <v>-70.5</v>
      </c>
      <c r="J143" s="156">
        <v>13509.23</v>
      </c>
    </row>
    <row r="144" spans="1:10">
      <c r="A144" s="146">
        <v>43404</v>
      </c>
      <c r="B144" s="154" t="s">
        <v>158</v>
      </c>
      <c r="C144" s="154" t="s">
        <v>201</v>
      </c>
      <c r="D144" s="156">
        <v>1211772.53</v>
      </c>
      <c r="E144" s="154" t="s">
        <v>183</v>
      </c>
      <c r="F144" s="156">
        <v>1206184.55</v>
      </c>
      <c r="G144" s="156">
        <v>14974.92</v>
      </c>
      <c r="H144" s="156">
        <v>2920.91</v>
      </c>
      <c r="I144" s="156">
        <v>-67.709999999999994</v>
      </c>
      <c r="J144" s="156">
        <v>12240.14</v>
      </c>
    </row>
    <row r="145" spans="1:10">
      <c r="A145" s="146">
        <v>43434</v>
      </c>
      <c r="B145" s="154" t="s">
        <v>158</v>
      </c>
      <c r="C145" s="154" t="s">
        <v>201</v>
      </c>
      <c r="D145" s="156">
        <v>1473357.22</v>
      </c>
      <c r="E145" s="154" t="s">
        <v>183</v>
      </c>
      <c r="F145" s="156">
        <v>1461561.51</v>
      </c>
      <c r="G145" s="156">
        <v>23187.11</v>
      </c>
      <c r="H145" s="156">
        <v>3770.53</v>
      </c>
      <c r="I145" s="156">
        <v>-279.54000000000002</v>
      </c>
      <c r="J145" s="156">
        <v>14882.39</v>
      </c>
    </row>
    <row r="146" spans="1:10">
      <c r="A146" s="146">
        <v>43465</v>
      </c>
      <c r="B146" s="154" t="s">
        <v>158</v>
      </c>
      <c r="C146" s="154" t="s">
        <v>201</v>
      </c>
      <c r="D146" s="156">
        <v>1312772.8899999999</v>
      </c>
      <c r="E146" s="154" t="s">
        <v>183</v>
      </c>
      <c r="F146" s="156">
        <v>1337965.43</v>
      </c>
      <c r="G146" s="156">
        <v>14458.27</v>
      </c>
      <c r="H146" s="156">
        <v>-26238.2</v>
      </c>
      <c r="I146" s="156">
        <v>-152.28</v>
      </c>
      <c r="J146" s="156">
        <v>13260.33</v>
      </c>
    </row>
    <row r="147" spans="1:10">
      <c r="A147" s="146">
        <v>43496</v>
      </c>
      <c r="B147" s="154" t="s">
        <v>158</v>
      </c>
      <c r="C147" s="154" t="s">
        <v>201</v>
      </c>
      <c r="D147" s="156">
        <v>1522409</v>
      </c>
      <c r="E147" s="154" t="s">
        <v>183</v>
      </c>
      <c r="F147" s="156">
        <v>1535344.68</v>
      </c>
      <c r="G147" s="156">
        <v>4017.63</v>
      </c>
      <c r="H147" s="156">
        <v>-1035</v>
      </c>
      <c r="I147" s="156">
        <v>-540.44000000000005</v>
      </c>
      <c r="J147" s="156">
        <v>15377.87</v>
      </c>
    </row>
    <row r="148" spans="1:10">
      <c r="A148" s="146">
        <v>43524</v>
      </c>
      <c r="B148" s="154" t="s">
        <v>158</v>
      </c>
      <c r="C148" s="154" t="s">
        <v>201</v>
      </c>
      <c r="D148" s="156">
        <v>1285464.07</v>
      </c>
      <c r="E148" s="154" t="s">
        <v>183</v>
      </c>
      <c r="F148" s="156">
        <v>1290954.3500000001</v>
      </c>
      <c r="G148" s="156">
        <v>8748.01</v>
      </c>
      <c r="H148" s="156">
        <v>43.88</v>
      </c>
      <c r="I148" s="156">
        <v>-1297.69</v>
      </c>
      <c r="J148" s="156">
        <v>12984.48</v>
      </c>
    </row>
    <row r="149" spans="1:10">
      <c r="A149" s="146">
        <v>43555</v>
      </c>
      <c r="B149" s="154" t="s">
        <v>158</v>
      </c>
      <c r="C149" s="154" t="s">
        <v>201</v>
      </c>
      <c r="D149" s="156">
        <v>1287091.33</v>
      </c>
      <c r="E149" s="154" t="s">
        <v>183</v>
      </c>
      <c r="F149" s="156">
        <v>1288640.72</v>
      </c>
      <c r="G149" s="156">
        <v>10896.74</v>
      </c>
      <c r="H149" s="156">
        <v>616.67999999999995</v>
      </c>
      <c r="I149" s="156">
        <v>-61.89</v>
      </c>
      <c r="J149" s="156">
        <v>13000.92</v>
      </c>
    </row>
    <row r="150" spans="1:10">
      <c r="A150" s="146">
        <v>43585</v>
      </c>
      <c r="B150" s="154" t="s">
        <v>158</v>
      </c>
      <c r="C150" s="154" t="s">
        <v>201</v>
      </c>
      <c r="D150" s="156">
        <v>1446740.53</v>
      </c>
      <c r="E150" s="154" t="s">
        <v>183</v>
      </c>
      <c r="F150" s="156">
        <v>1440386.57</v>
      </c>
      <c r="G150" s="156">
        <v>20453.8</v>
      </c>
      <c r="H150" s="156">
        <v>1246.57</v>
      </c>
      <c r="I150" s="156">
        <v>-732.87</v>
      </c>
      <c r="J150" s="156">
        <v>14613.54</v>
      </c>
    </row>
    <row r="151" spans="1:10">
      <c r="A151" s="146">
        <v>43616</v>
      </c>
      <c r="B151" s="154" t="s">
        <v>158</v>
      </c>
      <c r="C151" s="154" t="s">
        <v>201</v>
      </c>
      <c r="D151" s="156">
        <v>1420162.69</v>
      </c>
      <c r="E151" s="154" t="s">
        <v>183</v>
      </c>
      <c r="F151" s="156">
        <v>1426796.56</v>
      </c>
      <c r="G151" s="156">
        <v>182.41</v>
      </c>
      <c r="H151" s="156">
        <v>7589.38</v>
      </c>
      <c r="I151" s="156">
        <v>-60.58</v>
      </c>
      <c r="J151" s="156">
        <v>14345.08</v>
      </c>
    </row>
    <row r="152" spans="1:10">
      <c r="A152" s="146">
        <v>43646</v>
      </c>
      <c r="B152" s="154" t="s">
        <v>158</v>
      </c>
      <c r="C152" s="154" t="s">
        <v>201</v>
      </c>
      <c r="D152" s="156">
        <v>1443597.62</v>
      </c>
      <c r="E152" s="154" t="s">
        <v>183</v>
      </c>
      <c r="F152" s="156">
        <v>1434672.06</v>
      </c>
      <c r="G152" s="156">
        <v>12354.92</v>
      </c>
      <c r="H152" s="156">
        <v>11152.44</v>
      </c>
      <c r="I152" s="156">
        <v>0</v>
      </c>
      <c r="J152" s="156">
        <v>14581.8</v>
      </c>
    </row>
    <row r="153" spans="1:10">
      <c r="A153" s="146">
        <v>43677</v>
      </c>
      <c r="B153" s="154" t="s">
        <v>158</v>
      </c>
      <c r="C153" s="154" t="s">
        <v>201</v>
      </c>
      <c r="D153" s="156">
        <v>1399678.06</v>
      </c>
      <c r="E153" s="154" t="s">
        <v>183</v>
      </c>
      <c r="F153" s="156">
        <v>1392113.88</v>
      </c>
      <c r="G153" s="156">
        <v>15106.74</v>
      </c>
      <c r="H153" s="156">
        <v>6595.6</v>
      </c>
      <c r="I153" s="156">
        <v>0</v>
      </c>
      <c r="J153" s="156">
        <v>14138.16</v>
      </c>
    </row>
    <row r="154" spans="1:10">
      <c r="A154" s="146">
        <v>43708</v>
      </c>
      <c r="B154" s="154" t="s">
        <v>158</v>
      </c>
      <c r="C154" s="154" t="s">
        <v>201</v>
      </c>
      <c r="D154" s="156">
        <v>1516018.78</v>
      </c>
      <c r="E154" s="154" t="s">
        <v>183</v>
      </c>
      <c r="F154" s="156">
        <v>1509893.17</v>
      </c>
      <c r="G154" s="156">
        <v>21630.76</v>
      </c>
      <c r="H154" s="156">
        <v>98.6</v>
      </c>
      <c r="I154" s="156">
        <v>-290.43</v>
      </c>
      <c r="J154" s="156">
        <v>15313.32</v>
      </c>
    </row>
    <row r="155" spans="1:10">
      <c r="A155" s="146">
        <v>43738</v>
      </c>
      <c r="B155" s="154" t="s">
        <v>158</v>
      </c>
      <c r="C155" s="154" t="s">
        <v>201</v>
      </c>
      <c r="D155" s="156">
        <v>1260146.1100000001</v>
      </c>
      <c r="E155" s="154" t="s">
        <v>183</v>
      </c>
      <c r="F155" s="156">
        <v>1392466.55</v>
      </c>
      <c r="G155" s="156">
        <v>11303.53</v>
      </c>
      <c r="H155" s="156">
        <v>-130822.5</v>
      </c>
      <c r="I155" s="156">
        <v>-72.73</v>
      </c>
      <c r="J155" s="156">
        <v>12728.74</v>
      </c>
    </row>
    <row r="156" spans="1:10">
      <c r="A156" s="146">
        <v>43769</v>
      </c>
      <c r="B156" s="154" t="s">
        <v>158</v>
      </c>
      <c r="C156" s="154" t="s">
        <v>201</v>
      </c>
      <c r="D156" s="156">
        <v>1477011.39</v>
      </c>
      <c r="E156" s="154" t="s">
        <v>183</v>
      </c>
      <c r="F156" s="156">
        <v>1467139.29</v>
      </c>
      <c r="G156" s="156">
        <v>23113.21</v>
      </c>
      <c r="H156" s="156">
        <v>1921.71</v>
      </c>
      <c r="I156" s="156">
        <v>-243.51</v>
      </c>
      <c r="J156" s="156">
        <v>14919.31</v>
      </c>
    </row>
    <row r="157" spans="1:10">
      <c r="A157" s="146">
        <v>43799</v>
      </c>
      <c r="B157" s="154" t="s">
        <v>158</v>
      </c>
      <c r="C157" s="154" t="s">
        <v>201</v>
      </c>
      <c r="D157" s="156">
        <v>1440754.64</v>
      </c>
      <c r="E157" s="154" t="s">
        <v>183</v>
      </c>
      <c r="F157" s="156">
        <v>1445965.25</v>
      </c>
      <c r="G157" s="156">
        <v>15864.72</v>
      </c>
      <c r="H157" s="156">
        <v>-3926.07</v>
      </c>
      <c r="I157" s="156">
        <v>-2596.1799999999998</v>
      </c>
      <c r="J157" s="156">
        <v>14553.08</v>
      </c>
    </row>
    <row r="158" spans="1:10">
      <c r="A158" s="146">
        <v>43830</v>
      </c>
      <c r="B158" s="154" t="s">
        <v>158</v>
      </c>
      <c r="C158" s="154" t="s">
        <v>201</v>
      </c>
      <c r="D158" s="156">
        <v>1434577.37</v>
      </c>
      <c r="E158" s="154" t="s">
        <v>183</v>
      </c>
      <c r="F158" s="156">
        <v>1443212.96</v>
      </c>
      <c r="G158" s="156">
        <v>6109.99</v>
      </c>
      <c r="H158" s="156">
        <v>-100.26</v>
      </c>
      <c r="I158" s="156">
        <v>-154.63999999999999</v>
      </c>
      <c r="J158" s="156">
        <v>14490.68</v>
      </c>
    </row>
    <row r="159" spans="1:10">
      <c r="A159" s="146">
        <v>43861</v>
      </c>
      <c r="B159" s="154" t="s">
        <v>158</v>
      </c>
      <c r="C159" s="154" t="s">
        <v>201</v>
      </c>
      <c r="D159" s="156">
        <v>1426193.74</v>
      </c>
      <c r="E159" s="154" t="s">
        <v>183</v>
      </c>
      <c r="F159" s="156">
        <v>1432468.2</v>
      </c>
      <c r="G159" s="156">
        <v>6550.08</v>
      </c>
      <c r="H159" s="156">
        <v>1856.7</v>
      </c>
      <c r="I159" s="156">
        <v>-275.24</v>
      </c>
      <c r="J159" s="156">
        <v>14406</v>
      </c>
    </row>
    <row r="160" spans="1:10">
      <c r="A160" s="146">
        <v>43890</v>
      </c>
      <c r="B160" s="154" t="s">
        <v>158</v>
      </c>
      <c r="C160" s="154" t="s">
        <v>201</v>
      </c>
      <c r="D160" s="156">
        <v>1341411.1200000001</v>
      </c>
      <c r="E160" s="154" t="s">
        <v>183</v>
      </c>
      <c r="F160" s="156">
        <v>1340803.2</v>
      </c>
      <c r="G160" s="156">
        <v>12320.56</v>
      </c>
      <c r="H160" s="156">
        <v>17759.14</v>
      </c>
      <c r="I160" s="156">
        <v>-15922.17</v>
      </c>
      <c r="J160" s="156">
        <v>13549.61</v>
      </c>
    </row>
    <row r="161" spans="1:10">
      <c r="A161" s="146">
        <v>43921</v>
      </c>
      <c r="B161" s="154" t="s">
        <v>158</v>
      </c>
      <c r="C161" s="154" t="s">
        <v>201</v>
      </c>
      <c r="D161" s="156">
        <v>1365722.64</v>
      </c>
      <c r="E161" s="154" t="s">
        <v>183</v>
      </c>
      <c r="F161" s="156">
        <v>1361491.24</v>
      </c>
      <c r="G161" s="156">
        <v>12669.06</v>
      </c>
      <c r="H161" s="156">
        <v>6392.46</v>
      </c>
      <c r="I161" s="156">
        <v>-1034.94</v>
      </c>
      <c r="J161" s="156">
        <v>13795.18</v>
      </c>
    </row>
    <row r="162" spans="1:10">
      <c r="A162" s="146">
        <v>43951</v>
      </c>
      <c r="B162" s="154" t="s">
        <v>158</v>
      </c>
      <c r="C162" s="154" t="s">
        <v>201</v>
      </c>
      <c r="D162" s="156">
        <v>1402079.43</v>
      </c>
      <c r="E162" s="154" t="s">
        <v>183</v>
      </c>
      <c r="F162" s="156">
        <v>1496645.39</v>
      </c>
      <c r="G162" s="156">
        <v>8769.7800000000007</v>
      </c>
      <c r="H162" s="156">
        <v>-89086.39</v>
      </c>
      <c r="I162" s="156">
        <v>-86.93</v>
      </c>
      <c r="J162" s="156">
        <v>14162.42</v>
      </c>
    </row>
    <row r="163" spans="1:10">
      <c r="A163" s="151">
        <v>43982</v>
      </c>
      <c r="B163" s="154" t="s">
        <v>158</v>
      </c>
      <c r="C163" s="154" t="s">
        <v>201</v>
      </c>
      <c r="D163" s="160">
        <v>1276167.5900000001</v>
      </c>
      <c r="E163" s="161" t="s">
        <v>183</v>
      </c>
      <c r="F163" s="160">
        <v>1360617.64</v>
      </c>
      <c r="G163" s="160">
        <v>8807.16</v>
      </c>
      <c r="H163" s="160">
        <v>-80366.63</v>
      </c>
      <c r="I163" s="160">
        <v>0</v>
      </c>
      <c r="J163" s="160">
        <v>12890.58</v>
      </c>
    </row>
    <row r="164" spans="1:10">
      <c r="A164" s="148">
        <v>44012</v>
      </c>
      <c r="B164" s="154" t="s">
        <v>158</v>
      </c>
      <c r="C164" s="154" t="s">
        <v>201</v>
      </c>
      <c r="D164" s="142">
        <v>1574892.99</v>
      </c>
      <c r="E164" s="143" t="s">
        <v>183</v>
      </c>
      <c r="F164" s="142">
        <v>1572068.54</v>
      </c>
      <c r="G164" s="142">
        <v>21434</v>
      </c>
      <c r="H164" s="142">
        <v>-2661.49</v>
      </c>
      <c r="I164" s="150">
        <v>-40.049999999999997</v>
      </c>
      <c r="J164" s="142">
        <v>15908.01</v>
      </c>
    </row>
    <row r="165" spans="1:10">
      <c r="A165" s="148">
        <v>44043</v>
      </c>
      <c r="B165" s="154" t="s">
        <v>158</v>
      </c>
      <c r="C165" s="154" t="s">
        <v>201</v>
      </c>
      <c r="D165" s="160">
        <v>1660942.97</v>
      </c>
      <c r="E165" s="161" t="s">
        <v>183</v>
      </c>
      <c r="F165" s="160">
        <v>1662745.06</v>
      </c>
      <c r="G165" s="160">
        <v>14956.47</v>
      </c>
      <c r="H165" s="160">
        <v>40.39</v>
      </c>
      <c r="I165" s="160">
        <v>-21.75</v>
      </c>
      <c r="J165" s="160">
        <v>16777.2</v>
      </c>
    </row>
    <row r="166" spans="1:10">
      <c r="A166" s="151">
        <v>44074</v>
      </c>
      <c r="B166" s="154" t="s">
        <v>158</v>
      </c>
      <c r="C166" s="154" t="s">
        <v>201</v>
      </c>
      <c r="D166" s="145">
        <v>1601030.27</v>
      </c>
      <c r="E166" s="155" t="s">
        <v>183</v>
      </c>
      <c r="F166" s="145">
        <v>1626037.54</v>
      </c>
      <c r="G166" s="145">
        <v>28144.63</v>
      </c>
      <c r="H166" s="145">
        <v>-36861.230000000003</v>
      </c>
      <c r="I166" s="145">
        <v>-118.65</v>
      </c>
      <c r="J166" s="145">
        <v>16172.02</v>
      </c>
    </row>
    <row r="167" spans="1:10">
      <c r="A167" s="151">
        <v>44104</v>
      </c>
      <c r="B167" s="154" t="s">
        <v>158</v>
      </c>
      <c r="C167" s="154" t="s">
        <v>201</v>
      </c>
      <c r="D167" s="145">
        <v>1923923.56</v>
      </c>
      <c r="E167" s="155" t="s">
        <v>183</v>
      </c>
      <c r="F167" s="145">
        <v>1578355.28</v>
      </c>
      <c r="G167" s="145">
        <v>18403.73</v>
      </c>
      <c r="H167" s="145">
        <v>346763.8</v>
      </c>
      <c r="I167" s="145">
        <v>-165.67</v>
      </c>
      <c r="J167" s="145">
        <v>19433.580000000002</v>
      </c>
    </row>
    <row r="168" spans="1:10">
      <c r="A168" s="148">
        <v>44135</v>
      </c>
      <c r="B168" s="154" t="s">
        <v>158</v>
      </c>
      <c r="C168" s="154" t="s">
        <v>201</v>
      </c>
      <c r="D168" s="145">
        <v>1589220.14</v>
      </c>
      <c r="E168" s="155" t="s">
        <v>183</v>
      </c>
      <c r="F168" s="145">
        <v>1594926.6</v>
      </c>
      <c r="G168" s="145">
        <v>10630.15</v>
      </c>
      <c r="H168" s="145">
        <v>-95.52</v>
      </c>
      <c r="I168" s="145">
        <v>-188.37</v>
      </c>
      <c r="J168" s="145">
        <v>16052.72</v>
      </c>
    </row>
    <row r="169" spans="1:10">
      <c r="A169" s="146">
        <v>44165</v>
      </c>
      <c r="B169" s="154" t="s">
        <v>158</v>
      </c>
      <c r="C169" s="154" t="s">
        <v>201</v>
      </c>
      <c r="D169" s="145">
        <v>1778377.51</v>
      </c>
      <c r="E169" s="155" t="s">
        <v>183</v>
      </c>
      <c r="F169" s="145">
        <v>1778183.24</v>
      </c>
      <c r="G169" s="145">
        <v>18588.43</v>
      </c>
      <c r="H169" s="145">
        <v>8.24</v>
      </c>
      <c r="I169" s="145">
        <v>-438.99</v>
      </c>
      <c r="J169" s="145">
        <v>17963.41</v>
      </c>
    </row>
    <row r="170" spans="1:10">
      <c r="A170" s="146">
        <v>44196</v>
      </c>
      <c r="B170" s="154" t="s">
        <v>158</v>
      </c>
      <c r="C170" s="154" t="s">
        <v>201</v>
      </c>
      <c r="D170" s="145">
        <v>1600316.82</v>
      </c>
      <c r="E170" s="155" t="s">
        <v>183</v>
      </c>
      <c r="F170" s="145">
        <v>1575312.51</v>
      </c>
      <c r="G170" s="145">
        <v>39317.94</v>
      </c>
      <c r="H170" s="145">
        <v>1851.19</v>
      </c>
      <c r="I170" s="145">
        <v>0</v>
      </c>
      <c r="J170" s="145">
        <v>16164.82</v>
      </c>
    </row>
    <row r="171" spans="1:10">
      <c r="A171" s="148">
        <v>44227</v>
      </c>
      <c r="B171" s="154" t="s">
        <v>158</v>
      </c>
      <c r="C171" s="154" t="s">
        <v>201</v>
      </c>
      <c r="D171" s="145">
        <v>1900545.42</v>
      </c>
      <c r="E171" s="155" t="s">
        <v>183</v>
      </c>
      <c r="F171" s="145">
        <v>1893231.72</v>
      </c>
      <c r="G171" s="145">
        <v>27032.3</v>
      </c>
      <c r="H171" s="145">
        <v>-201.83</v>
      </c>
      <c r="I171" s="145">
        <v>-319.33999999999997</v>
      </c>
      <c r="J171" s="145">
        <v>19197.43</v>
      </c>
    </row>
    <row r="172" spans="1:10">
      <c r="A172" s="148">
        <v>44255</v>
      </c>
      <c r="B172" s="154" t="s">
        <v>158</v>
      </c>
      <c r="C172" s="154" t="s">
        <v>201</v>
      </c>
      <c r="D172" s="145">
        <v>1580900.2</v>
      </c>
      <c r="E172" s="155" t="s">
        <v>183</v>
      </c>
      <c r="F172" s="145">
        <v>1591358.04</v>
      </c>
      <c r="G172" s="145">
        <v>11937.66</v>
      </c>
      <c r="H172" s="145">
        <v>-6223.81</v>
      </c>
      <c r="I172" s="145">
        <v>-203</v>
      </c>
      <c r="J172" s="145">
        <v>15968.69</v>
      </c>
    </row>
    <row r="173" spans="1:10">
      <c r="A173" s="148">
        <v>44286</v>
      </c>
      <c r="B173" s="154" t="s">
        <v>158</v>
      </c>
      <c r="C173" s="154" t="s">
        <v>201</v>
      </c>
      <c r="D173" s="145">
        <v>1577309.53</v>
      </c>
      <c r="E173" s="155" t="s">
        <v>183</v>
      </c>
      <c r="F173" s="145">
        <v>1578030.2</v>
      </c>
      <c r="G173" s="145">
        <v>15741.43</v>
      </c>
      <c r="H173" s="145">
        <v>-497.8</v>
      </c>
      <c r="I173" s="145">
        <v>-31.88</v>
      </c>
      <c r="J173" s="145">
        <v>15932.42</v>
      </c>
    </row>
    <row r="174" spans="1:10">
      <c r="A174" s="148">
        <v>44316</v>
      </c>
      <c r="B174" s="154" t="s">
        <v>158</v>
      </c>
      <c r="C174" s="154" t="s">
        <v>201</v>
      </c>
      <c r="D174" s="145">
        <v>1797727.36</v>
      </c>
      <c r="E174" s="155" t="s">
        <v>183</v>
      </c>
      <c r="F174" s="145">
        <v>1799660.86</v>
      </c>
      <c r="G174" s="145">
        <v>16823.2</v>
      </c>
      <c r="H174" s="145">
        <v>-561.36</v>
      </c>
      <c r="I174" s="145">
        <v>-36.49</v>
      </c>
      <c r="J174" s="145">
        <v>18158.849999999999</v>
      </c>
    </row>
    <row r="175" spans="1:10">
      <c r="A175" s="148">
        <v>44347</v>
      </c>
      <c r="B175" s="154" t="s">
        <v>158</v>
      </c>
      <c r="C175" s="154" t="s">
        <v>201</v>
      </c>
      <c r="D175" s="145">
        <v>1805251.66</v>
      </c>
      <c r="E175" s="155" t="s">
        <v>183</v>
      </c>
      <c r="F175" s="145">
        <v>1811093.38</v>
      </c>
      <c r="G175" s="145">
        <v>9497.07</v>
      </c>
      <c r="H175" s="145">
        <v>2910.59</v>
      </c>
      <c r="I175" s="145">
        <v>-14.52</v>
      </c>
      <c r="J175" s="145">
        <v>18234.86</v>
      </c>
    </row>
    <row r="176" spans="1:10">
      <c r="A176" s="148">
        <v>44377</v>
      </c>
      <c r="B176" s="154" t="s">
        <v>158</v>
      </c>
      <c r="C176" s="154" t="s">
        <v>201</v>
      </c>
      <c r="D176" s="145">
        <v>1847221.64</v>
      </c>
      <c r="E176" s="155" t="s">
        <v>183</v>
      </c>
      <c r="F176" s="145">
        <v>1848211.65</v>
      </c>
      <c r="G176" s="145">
        <v>16616.82</v>
      </c>
      <c r="H176" s="145">
        <v>1075.98</v>
      </c>
      <c r="I176" s="145">
        <v>-24</v>
      </c>
      <c r="J176" s="145">
        <v>18658.810000000001</v>
      </c>
    </row>
    <row r="177" spans="1:10">
      <c r="A177" s="148">
        <v>44408</v>
      </c>
      <c r="B177" s="154" t="s">
        <v>158</v>
      </c>
      <c r="C177" s="154" t="s">
        <v>201</v>
      </c>
      <c r="D177" s="145">
        <v>1896737.36</v>
      </c>
      <c r="E177" s="155" t="s">
        <v>183</v>
      </c>
      <c r="F177" s="145">
        <v>1899477.52</v>
      </c>
      <c r="G177" s="145">
        <v>15383.93</v>
      </c>
      <c r="H177" s="145">
        <v>1116.57</v>
      </c>
      <c r="I177" s="145">
        <v>-81.69</v>
      </c>
      <c r="J177" s="145">
        <v>19158.97</v>
      </c>
    </row>
    <row r="178" spans="1:10">
      <c r="A178" s="148">
        <v>44439</v>
      </c>
      <c r="B178" s="154" t="s">
        <v>158</v>
      </c>
      <c r="C178" s="154" t="s">
        <v>201</v>
      </c>
      <c r="D178" s="145">
        <v>1831791.35</v>
      </c>
      <c r="E178" s="155" t="s">
        <v>183</v>
      </c>
      <c r="F178" s="145">
        <v>1840044.65</v>
      </c>
      <c r="G178" s="145">
        <v>13954.16</v>
      </c>
      <c r="H178" s="145">
        <v>-3626.19</v>
      </c>
      <c r="I178" s="145">
        <v>-78.34</v>
      </c>
      <c r="J178" s="145">
        <v>18502.93</v>
      </c>
    </row>
    <row r="179" spans="1:10">
      <c r="A179" s="148">
        <v>44469</v>
      </c>
      <c r="B179" s="154" t="s">
        <v>158</v>
      </c>
      <c r="C179" s="154" t="s">
        <v>201</v>
      </c>
      <c r="D179" s="145">
        <v>1779583.25</v>
      </c>
      <c r="E179" s="155" t="s">
        <v>183</v>
      </c>
      <c r="F179" s="145">
        <v>1791329.16</v>
      </c>
      <c r="G179" s="145">
        <v>12201.17</v>
      </c>
      <c r="H179" s="145">
        <v>-5957.75</v>
      </c>
      <c r="I179" s="145">
        <v>-13.75</v>
      </c>
      <c r="J179" s="145">
        <v>17975.580000000002</v>
      </c>
    </row>
    <row r="180" spans="1:10">
      <c r="A180" s="148">
        <v>44500</v>
      </c>
      <c r="B180" s="154" t="s">
        <v>158</v>
      </c>
      <c r="C180" s="154" t="s">
        <v>201</v>
      </c>
      <c r="D180" s="145">
        <v>1771314.09</v>
      </c>
      <c r="E180" s="155" t="s">
        <v>183</v>
      </c>
      <c r="F180" s="145">
        <v>1782565.99</v>
      </c>
      <c r="G180" s="145">
        <v>10395.299999999999</v>
      </c>
      <c r="H180" s="145">
        <v>-3681.7</v>
      </c>
      <c r="I180" s="145">
        <v>-73.45</v>
      </c>
      <c r="J180" s="145">
        <v>17892.05</v>
      </c>
    </row>
    <row r="181" spans="1:10">
      <c r="A181" s="148">
        <v>44530</v>
      </c>
      <c r="B181" s="154" t="s">
        <v>158</v>
      </c>
      <c r="C181" s="154" t="s">
        <v>201</v>
      </c>
      <c r="D181" s="145">
        <v>1764399.11</v>
      </c>
      <c r="E181" s="155" t="s">
        <v>183</v>
      </c>
      <c r="F181" s="145">
        <v>1761955.07</v>
      </c>
      <c r="G181" s="145">
        <v>16878.259999999998</v>
      </c>
      <c r="H181" s="145">
        <v>4708.71</v>
      </c>
      <c r="I181" s="145">
        <v>-1320.71</v>
      </c>
      <c r="J181" s="145">
        <v>17822.22</v>
      </c>
    </row>
    <row r="182" spans="1:10">
      <c r="A182" s="148">
        <v>44561</v>
      </c>
      <c r="B182" s="154" t="s">
        <v>158</v>
      </c>
      <c r="C182" s="154" t="s">
        <v>201</v>
      </c>
      <c r="D182" s="145">
        <v>1806848.51</v>
      </c>
      <c r="E182" s="155" t="s">
        <v>183</v>
      </c>
      <c r="F182" s="145">
        <v>1814623.86</v>
      </c>
      <c r="G182" s="145">
        <v>9511.25</v>
      </c>
      <c r="H182" s="145">
        <v>964.4</v>
      </c>
      <c r="I182" s="145">
        <v>0</v>
      </c>
      <c r="J182" s="145">
        <v>18251</v>
      </c>
    </row>
    <row r="183" spans="1:10">
      <c r="A183" s="146">
        <v>44592</v>
      </c>
      <c r="B183" s="154" t="s">
        <v>158</v>
      </c>
      <c r="C183" s="154" t="s">
        <v>201</v>
      </c>
      <c r="D183" s="145">
        <v>2015824.93</v>
      </c>
      <c r="E183" s="155" t="s">
        <v>183</v>
      </c>
      <c r="F183" s="145">
        <v>2020888.28</v>
      </c>
      <c r="G183" s="145">
        <v>13903.03</v>
      </c>
      <c r="H183" s="145">
        <v>2135.67</v>
      </c>
      <c r="I183" s="145">
        <v>-740.18</v>
      </c>
      <c r="J183" s="145">
        <v>20361.87</v>
      </c>
    </row>
    <row r="184" spans="1:10">
      <c r="A184" s="146">
        <v>44620</v>
      </c>
      <c r="B184" s="154" t="s">
        <v>158</v>
      </c>
      <c r="C184" s="154" t="s">
        <v>201</v>
      </c>
      <c r="D184" s="145">
        <v>1678027.87</v>
      </c>
      <c r="E184" s="155" t="s">
        <v>183</v>
      </c>
      <c r="F184" s="145">
        <v>1686774.71</v>
      </c>
      <c r="G184" s="145">
        <v>6503.77</v>
      </c>
      <c r="H184" s="145">
        <v>1782.39</v>
      </c>
      <c r="I184" s="145">
        <v>-83.22</v>
      </c>
      <c r="J184" s="145">
        <v>16949.78</v>
      </c>
    </row>
    <row r="185" spans="1:10">
      <c r="A185" s="146"/>
      <c r="B185" s="154"/>
      <c r="C185" s="154"/>
      <c r="D185" s="145"/>
      <c r="E185" s="155"/>
      <c r="F185" s="145"/>
      <c r="G185" s="145"/>
      <c r="H185" s="145"/>
      <c r="I185" s="145"/>
      <c r="J185" s="145"/>
    </row>
    <row r="186" spans="1:10">
      <c r="A186" s="146"/>
      <c r="B186" s="154"/>
      <c r="C186" s="154"/>
      <c r="D186" s="145"/>
      <c r="E186" s="155"/>
      <c r="F186" s="145"/>
      <c r="G186" s="145"/>
      <c r="H186" s="145"/>
      <c r="I186" s="145"/>
      <c r="J186" s="145"/>
    </row>
    <row r="187" spans="1:10">
      <c r="A187" s="146"/>
      <c r="B187" s="154"/>
      <c r="C187" s="154"/>
      <c r="D187" s="145"/>
      <c r="E187" s="155"/>
      <c r="F187" s="145"/>
      <c r="G187" s="145"/>
      <c r="H187" s="145"/>
      <c r="I187" s="145"/>
      <c r="J187" s="145"/>
    </row>
    <row r="188" spans="1:10">
      <c r="A188" s="146"/>
      <c r="B188" s="154"/>
      <c r="C188" s="154"/>
      <c r="D188" s="145"/>
      <c r="E188" s="155"/>
      <c r="F188" s="145"/>
      <c r="G188" s="145"/>
      <c r="H188" s="145"/>
      <c r="I188" s="145"/>
      <c r="J188" s="145"/>
    </row>
    <row r="189" spans="1:10">
      <c r="A189" s="146"/>
      <c r="B189" s="154"/>
      <c r="C189" s="154"/>
      <c r="D189" s="145"/>
      <c r="E189" s="155"/>
      <c r="F189" s="145"/>
      <c r="G189" s="145"/>
      <c r="H189" s="145"/>
      <c r="I189" s="145"/>
      <c r="J189" s="145"/>
    </row>
    <row r="190" spans="1:10">
      <c r="A190" s="146"/>
      <c r="B190" s="154"/>
      <c r="C190" s="154"/>
      <c r="D190" s="145"/>
      <c r="E190" s="155"/>
      <c r="F190" s="145"/>
      <c r="G190" s="145"/>
      <c r="H190" s="145"/>
      <c r="I190" s="145"/>
      <c r="J190" s="145"/>
    </row>
    <row r="191" spans="1:10">
      <c r="A191" s="146"/>
      <c r="B191" s="154"/>
      <c r="C191" s="154"/>
      <c r="D191" s="145"/>
      <c r="E191" s="155"/>
      <c r="F191" s="145"/>
      <c r="G191" s="145"/>
      <c r="H191" s="145"/>
      <c r="I191" s="145"/>
      <c r="J191" s="145"/>
    </row>
    <row r="192" spans="1:10">
      <c r="A192" s="146"/>
      <c r="B192" s="154"/>
      <c r="C192" s="154"/>
      <c r="D192" s="145"/>
      <c r="E192" s="155"/>
      <c r="F192" s="145"/>
      <c r="G192" s="145"/>
      <c r="H192" s="145"/>
      <c r="I192" s="145"/>
      <c r="J192" s="145"/>
    </row>
    <row r="193" spans="1:10">
      <c r="A193" s="146"/>
      <c r="B193" s="154"/>
      <c r="C193" s="154"/>
      <c r="D193" s="145"/>
      <c r="E193" s="155"/>
      <c r="F193" s="145"/>
      <c r="G193" s="145"/>
      <c r="H193" s="145"/>
      <c r="I193" s="145"/>
      <c r="J193" s="145"/>
    </row>
    <row r="194" spans="1:10">
      <c r="A194" s="146"/>
      <c r="B194" s="154"/>
      <c r="C194" s="154"/>
      <c r="D194" s="145"/>
      <c r="E194" s="155"/>
      <c r="F194" s="145"/>
      <c r="G194" s="145"/>
      <c r="H194" s="145"/>
      <c r="I194" s="145"/>
      <c r="J194" s="145"/>
    </row>
    <row r="195" spans="1:10">
      <c r="A195" s="146"/>
      <c r="B195" s="154"/>
      <c r="C195" s="154"/>
      <c r="D195" s="145"/>
      <c r="E195" s="155"/>
      <c r="F195" s="145"/>
      <c r="G195" s="145"/>
      <c r="H195" s="145"/>
      <c r="I195" s="145"/>
      <c r="J195" s="145"/>
    </row>
    <row r="196" spans="1:10">
      <c r="A196" s="146"/>
      <c r="B196" s="154"/>
      <c r="C196" s="154"/>
      <c r="D196" s="145"/>
      <c r="E196" s="155"/>
      <c r="F196" s="145"/>
      <c r="G196" s="145"/>
      <c r="H196" s="145"/>
      <c r="I196" s="145"/>
      <c r="J196" s="145"/>
    </row>
    <row r="197" spans="1:10">
      <c r="A197" s="146"/>
      <c r="B197" s="154"/>
      <c r="C197" s="154"/>
      <c r="D197" s="145"/>
      <c r="E197" s="155"/>
      <c r="F197" s="145"/>
      <c r="G197" s="145"/>
      <c r="H197" s="145"/>
      <c r="I197" s="145"/>
      <c r="J197" s="145"/>
    </row>
    <row r="198" spans="1:10">
      <c r="A198" s="146"/>
      <c r="B198" s="154"/>
      <c r="C198" s="154"/>
      <c r="D198" s="145"/>
      <c r="E198" s="155"/>
      <c r="F198" s="145"/>
      <c r="G198" s="145"/>
      <c r="H198" s="145"/>
      <c r="I198" s="145"/>
      <c r="J198" s="145"/>
    </row>
    <row r="199" spans="1:10">
      <c r="A199" s="146"/>
      <c r="B199" s="154"/>
      <c r="C199" s="154"/>
      <c r="D199" s="145"/>
      <c r="E199" s="155"/>
      <c r="F199" s="145"/>
      <c r="G199" s="145"/>
      <c r="H199" s="145"/>
      <c r="I199" s="145"/>
      <c r="J199" s="145"/>
    </row>
    <row r="200" spans="1:10">
      <c r="A200" s="146"/>
      <c r="B200" s="154"/>
      <c r="C200" s="154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EA5C-6872-40DB-96EB-50457403AB25}">
  <sheetPr>
    <tabColor theme="0" tint="-0.249977111117893"/>
  </sheetPr>
  <dimension ref="A1:J204"/>
  <sheetViews>
    <sheetView workbookViewId="0">
      <pane ySplit="1" topLeftCell="A2" activePane="bottomLeft" state="frozen"/>
      <selection pane="bottomLeft" activeCell="D1" sqref="D1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46">
        <v>39083</v>
      </c>
      <c r="B2" s="154" t="s">
        <v>202</v>
      </c>
      <c r="C2" s="154" t="s">
        <v>203</v>
      </c>
      <c r="D2" s="156">
        <v>640317.21</v>
      </c>
      <c r="E2" s="154" t="s">
        <v>183</v>
      </c>
      <c r="F2" s="156">
        <v>0</v>
      </c>
      <c r="G2" s="156">
        <v>0</v>
      </c>
      <c r="H2" s="156">
        <v>0</v>
      </c>
      <c r="I2" s="156">
        <v>0</v>
      </c>
      <c r="J2" s="156">
        <v>0</v>
      </c>
    </row>
    <row r="3" spans="1:10">
      <c r="A3" s="146">
        <v>39114</v>
      </c>
      <c r="B3" s="154" t="s">
        <v>202</v>
      </c>
      <c r="C3" s="154" t="s">
        <v>203</v>
      </c>
      <c r="D3" s="156">
        <v>811125</v>
      </c>
      <c r="E3" s="154" t="s">
        <v>183</v>
      </c>
      <c r="F3" s="156">
        <v>0</v>
      </c>
      <c r="G3" s="156">
        <v>0</v>
      </c>
      <c r="H3" s="156">
        <v>0</v>
      </c>
      <c r="I3" s="156">
        <v>0</v>
      </c>
      <c r="J3" s="156">
        <v>0</v>
      </c>
    </row>
    <row r="4" spans="1:10">
      <c r="A4" s="146">
        <v>39142</v>
      </c>
      <c r="B4" s="154" t="s">
        <v>202</v>
      </c>
      <c r="C4" s="154" t="s">
        <v>203</v>
      </c>
      <c r="D4" s="156">
        <v>689617.82</v>
      </c>
      <c r="E4" s="154" t="s">
        <v>183</v>
      </c>
      <c r="F4" s="156">
        <v>0</v>
      </c>
      <c r="G4" s="156">
        <v>0</v>
      </c>
      <c r="H4" s="156">
        <v>0</v>
      </c>
      <c r="I4" s="156">
        <v>0</v>
      </c>
      <c r="J4" s="156">
        <v>0</v>
      </c>
    </row>
    <row r="5" spans="1:10">
      <c r="A5" s="146">
        <v>39173</v>
      </c>
      <c r="B5" s="154" t="s">
        <v>202</v>
      </c>
      <c r="C5" s="154" t="s">
        <v>203</v>
      </c>
      <c r="D5" s="156">
        <v>648923.49</v>
      </c>
      <c r="E5" s="154" t="s">
        <v>183</v>
      </c>
      <c r="F5" s="156">
        <v>0</v>
      </c>
      <c r="G5" s="156">
        <v>0</v>
      </c>
      <c r="H5" s="156">
        <v>0</v>
      </c>
      <c r="I5" s="156">
        <v>0</v>
      </c>
      <c r="J5" s="156">
        <v>0</v>
      </c>
    </row>
    <row r="6" spans="1:10">
      <c r="A6" s="146">
        <v>39203</v>
      </c>
      <c r="B6" s="154" t="s">
        <v>202</v>
      </c>
      <c r="C6" s="154" t="s">
        <v>203</v>
      </c>
      <c r="D6" s="156">
        <v>699006.32</v>
      </c>
      <c r="E6" s="154" t="s">
        <v>183</v>
      </c>
      <c r="F6" s="156">
        <v>0</v>
      </c>
      <c r="G6" s="156">
        <v>0</v>
      </c>
      <c r="H6" s="156">
        <v>0</v>
      </c>
      <c r="I6" s="156">
        <v>0</v>
      </c>
      <c r="J6" s="156">
        <v>0</v>
      </c>
    </row>
    <row r="7" spans="1:10">
      <c r="A7" s="146">
        <v>39234</v>
      </c>
      <c r="B7" s="154" t="s">
        <v>202</v>
      </c>
      <c r="C7" s="154" t="s">
        <v>203</v>
      </c>
      <c r="D7" s="156">
        <v>879909.11</v>
      </c>
      <c r="E7" s="154" t="s">
        <v>183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</row>
    <row r="8" spans="1:10">
      <c r="A8" s="146">
        <v>39264</v>
      </c>
      <c r="B8" s="154" t="s">
        <v>202</v>
      </c>
      <c r="C8" s="154" t="s">
        <v>203</v>
      </c>
      <c r="D8" s="156">
        <v>804874.31</v>
      </c>
      <c r="E8" s="154" t="s">
        <v>183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</row>
    <row r="9" spans="1:10">
      <c r="A9" s="146">
        <v>39295</v>
      </c>
      <c r="B9" s="154" t="s">
        <v>202</v>
      </c>
      <c r="C9" s="154" t="s">
        <v>203</v>
      </c>
      <c r="D9" s="156">
        <v>680248.75</v>
      </c>
      <c r="E9" s="154" t="s">
        <v>183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</row>
    <row r="10" spans="1:10">
      <c r="A10" s="146">
        <v>39326</v>
      </c>
      <c r="B10" s="154" t="s">
        <v>202</v>
      </c>
      <c r="C10" s="154" t="s">
        <v>203</v>
      </c>
      <c r="D10" s="156">
        <v>889415.27</v>
      </c>
      <c r="E10" s="154" t="s">
        <v>183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</row>
    <row r="11" spans="1:10">
      <c r="A11" s="146">
        <v>39356</v>
      </c>
      <c r="B11" s="154" t="s">
        <v>202</v>
      </c>
      <c r="C11" s="154" t="s">
        <v>203</v>
      </c>
      <c r="D11" s="156">
        <v>834987.62</v>
      </c>
      <c r="E11" s="154" t="s">
        <v>183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</row>
    <row r="12" spans="1:10">
      <c r="A12" s="146">
        <v>39387</v>
      </c>
      <c r="B12" s="154" t="s">
        <v>202</v>
      </c>
      <c r="C12" s="154" t="s">
        <v>203</v>
      </c>
      <c r="D12" s="156">
        <v>793106.25</v>
      </c>
      <c r="E12" s="154" t="s">
        <v>183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</row>
    <row r="13" spans="1:10">
      <c r="A13" s="146">
        <v>39417</v>
      </c>
      <c r="B13" s="154" t="s">
        <v>202</v>
      </c>
      <c r="C13" s="154" t="s">
        <v>203</v>
      </c>
      <c r="D13" s="156">
        <v>807032.4</v>
      </c>
      <c r="E13" s="154" t="s">
        <v>183</v>
      </c>
      <c r="F13" s="156">
        <v>0</v>
      </c>
      <c r="G13" s="156">
        <v>0</v>
      </c>
      <c r="H13" s="156">
        <v>0</v>
      </c>
      <c r="I13" s="156">
        <v>0</v>
      </c>
      <c r="J13" s="156">
        <v>0</v>
      </c>
    </row>
    <row r="14" spans="1:10">
      <c r="A14" s="146">
        <v>39448</v>
      </c>
      <c r="B14" s="154" t="s">
        <v>202</v>
      </c>
      <c r="C14" s="154" t="s">
        <v>203</v>
      </c>
      <c r="D14" s="156">
        <v>649765.27</v>
      </c>
      <c r="E14" s="154" t="s">
        <v>183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</row>
    <row r="15" spans="1:10">
      <c r="A15" s="146">
        <v>39479</v>
      </c>
      <c r="B15" s="154" t="s">
        <v>202</v>
      </c>
      <c r="C15" s="154" t="s">
        <v>203</v>
      </c>
      <c r="D15" s="156">
        <v>904423.03</v>
      </c>
      <c r="E15" s="154" t="s">
        <v>183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</row>
    <row r="16" spans="1:10">
      <c r="A16" s="146">
        <v>39508</v>
      </c>
      <c r="B16" s="154" t="s">
        <v>202</v>
      </c>
      <c r="C16" s="154" t="s">
        <v>203</v>
      </c>
      <c r="D16" s="156">
        <v>572735.24</v>
      </c>
      <c r="E16" s="154" t="s">
        <v>183</v>
      </c>
      <c r="F16" s="156">
        <v>0</v>
      </c>
      <c r="G16" s="156">
        <v>0</v>
      </c>
      <c r="H16" s="156">
        <v>0</v>
      </c>
      <c r="I16" s="156">
        <v>0</v>
      </c>
      <c r="J16" s="156">
        <v>0</v>
      </c>
    </row>
    <row r="17" spans="1:10">
      <c r="A17" s="146">
        <v>39539</v>
      </c>
      <c r="B17" s="154" t="s">
        <v>202</v>
      </c>
      <c r="C17" s="154" t="s">
        <v>203</v>
      </c>
      <c r="D17" s="156">
        <v>785189.96</v>
      </c>
      <c r="E17" s="154" t="s">
        <v>183</v>
      </c>
      <c r="F17" s="156">
        <v>0</v>
      </c>
      <c r="G17" s="156">
        <v>0</v>
      </c>
      <c r="H17" s="156">
        <v>0</v>
      </c>
      <c r="I17" s="156">
        <v>0</v>
      </c>
      <c r="J17" s="156">
        <v>0</v>
      </c>
    </row>
    <row r="18" spans="1:10">
      <c r="A18" s="146">
        <v>39569</v>
      </c>
      <c r="B18" s="154" t="s">
        <v>202</v>
      </c>
      <c r="C18" s="154" t="s">
        <v>203</v>
      </c>
      <c r="D18" s="156">
        <v>817610.64</v>
      </c>
      <c r="E18" s="154" t="s">
        <v>183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</row>
    <row r="19" spans="1:10">
      <c r="A19" s="146">
        <v>39600</v>
      </c>
      <c r="B19" s="154" t="s">
        <v>202</v>
      </c>
      <c r="C19" s="154" t="s">
        <v>203</v>
      </c>
      <c r="D19" s="156">
        <v>744243.95</v>
      </c>
      <c r="E19" s="154" t="s">
        <v>183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</row>
    <row r="20" spans="1:10">
      <c r="A20" s="146">
        <v>39630</v>
      </c>
      <c r="B20" s="154" t="s">
        <v>202</v>
      </c>
      <c r="C20" s="154" t="s">
        <v>203</v>
      </c>
      <c r="D20" s="156">
        <v>767310.85</v>
      </c>
      <c r="E20" s="154" t="s">
        <v>183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</row>
    <row r="21" spans="1:10">
      <c r="A21" s="146">
        <v>39661</v>
      </c>
      <c r="B21" s="154" t="s">
        <v>202</v>
      </c>
      <c r="C21" s="154" t="s">
        <v>203</v>
      </c>
      <c r="D21" s="156">
        <v>789273.45</v>
      </c>
      <c r="E21" s="154" t="s">
        <v>183</v>
      </c>
      <c r="F21" s="156">
        <v>0</v>
      </c>
      <c r="G21" s="156">
        <v>0</v>
      </c>
      <c r="H21" s="156">
        <v>0</v>
      </c>
      <c r="I21" s="156">
        <v>0</v>
      </c>
      <c r="J21" s="156">
        <v>0</v>
      </c>
    </row>
    <row r="22" spans="1:10">
      <c r="A22" s="146">
        <v>39692</v>
      </c>
      <c r="B22" s="154" t="s">
        <v>202</v>
      </c>
      <c r="C22" s="154" t="s">
        <v>203</v>
      </c>
      <c r="D22" s="156">
        <v>752502.59</v>
      </c>
      <c r="E22" s="154" t="s">
        <v>183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</row>
    <row r="23" spans="1:10">
      <c r="A23" s="146">
        <v>39722</v>
      </c>
      <c r="B23" s="154" t="s">
        <v>202</v>
      </c>
      <c r="C23" s="154" t="s">
        <v>203</v>
      </c>
      <c r="D23" s="156">
        <v>714833.12</v>
      </c>
      <c r="E23" s="154" t="s">
        <v>183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</row>
    <row r="24" spans="1:10">
      <c r="A24" s="146">
        <v>39753</v>
      </c>
      <c r="B24" s="154" t="s">
        <v>202</v>
      </c>
      <c r="C24" s="154" t="s">
        <v>203</v>
      </c>
      <c r="D24" s="156">
        <v>732030.28</v>
      </c>
      <c r="E24" s="154" t="s">
        <v>183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</row>
    <row r="25" spans="1:10">
      <c r="A25" s="146">
        <v>39783</v>
      </c>
      <c r="B25" s="154" t="s">
        <v>202</v>
      </c>
      <c r="C25" s="154" t="s">
        <v>203</v>
      </c>
      <c r="D25" s="156">
        <v>654164.01</v>
      </c>
      <c r="E25" s="154" t="s">
        <v>183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</row>
    <row r="26" spans="1:10">
      <c r="A26" s="146">
        <v>39814</v>
      </c>
      <c r="B26" s="154" t="s">
        <v>202</v>
      </c>
      <c r="C26" s="154" t="s">
        <v>203</v>
      </c>
      <c r="D26" s="156">
        <v>639527.75</v>
      </c>
      <c r="E26" s="154" t="s">
        <v>183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</row>
    <row r="27" spans="1:10">
      <c r="A27" s="146">
        <v>39845</v>
      </c>
      <c r="B27" s="154" t="s">
        <v>202</v>
      </c>
      <c r="C27" s="154" t="s">
        <v>203</v>
      </c>
      <c r="D27" s="156">
        <v>844467.24</v>
      </c>
      <c r="E27" s="154" t="s">
        <v>183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</row>
    <row r="28" spans="1:10">
      <c r="A28" s="146">
        <v>39873</v>
      </c>
      <c r="B28" s="154" t="s">
        <v>202</v>
      </c>
      <c r="C28" s="154" t="s">
        <v>203</v>
      </c>
      <c r="D28" s="156">
        <v>652634.79</v>
      </c>
      <c r="E28" s="154" t="s">
        <v>183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</row>
    <row r="29" spans="1:10">
      <c r="A29" s="146">
        <v>39904</v>
      </c>
      <c r="B29" s="154" t="s">
        <v>202</v>
      </c>
      <c r="C29" s="154" t="s">
        <v>203</v>
      </c>
      <c r="D29" s="156">
        <v>529441.93999999994</v>
      </c>
      <c r="E29" s="154" t="s">
        <v>183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</row>
    <row r="30" spans="1:10">
      <c r="A30" s="146">
        <v>39934</v>
      </c>
      <c r="B30" s="154" t="s">
        <v>202</v>
      </c>
      <c r="C30" s="154" t="s">
        <v>203</v>
      </c>
      <c r="D30" s="156">
        <v>483032.91</v>
      </c>
      <c r="E30" s="154" t="s">
        <v>183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</row>
    <row r="31" spans="1:10">
      <c r="A31" s="146">
        <v>39964</v>
      </c>
      <c r="B31" s="154" t="s">
        <v>202</v>
      </c>
      <c r="C31" s="154" t="s">
        <v>203</v>
      </c>
      <c r="D31" s="156">
        <v>400576.05</v>
      </c>
      <c r="E31" s="154" t="s">
        <v>183</v>
      </c>
      <c r="F31" s="156">
        <v>404163.73</v>
      </c>
      <c r="G31" s="156">
        <v>458.54</v>
      </c>
      <c r="H31" s="156">
        <v>0</v>
      </c>
      <c r="I31" s="156">
        <v>0</v>
      </c>
      <c r="J31" s="156">
        <v>-4046.22</v>
      </c>
    </row>
    <row r="32" spans="1:10">
      <c r="A32" s="146">
        <v>39994</v>
      </c>
      <c r="B32" s="154" t="s">
        <v>202</v>
      </c>
      <c r="C32" s="154" t="s">
        <v>203</v>
      </c>
      <c r="D32" s="156">
        <v>643551.31000000006</v>
      </c>
      <c r="E32" s="154" t="s">
        <v>183</v>
      </c>
      <c r="F32" s="156">
        <v>643000.56999999995</v>
      </c>
      <c r="G32" s="156">
        <v>6999.13</v>
      </c>
      <c r="H32" s="156">
        <v>52.12</v>
      </c>
      <c r="I32" s="156">
        <v>0</v>
      </c>
      <c r="J32" s="156">
        <v>-6500.51</v>
      </c>
    </row>
    <row r="33" spans="1:10">
      <c r="A33" s="146">
        <v>40025</v>
      </c>
      <c r="B33" s="154" t="s">
        <v>202</v>
      </c>
      <c r="C33" s="154" t="s">
        <v>203</v>
      </c>
      <c r="D33" s="156">
        <v>627318.06999999995</v>
      </c>
      <c r="E33" s="154" t="s">
        <v>183</v>
      </c>
      <c r="F33" s="156">
        <v>616795.30000000005</v>
      </c>
      <c r="G33" s="156">
        <v>16791.78</v>
      </c>
      <c r="H33" s="156">
        <v>67.53</v>
      </c>
      <c r="I33" s="156">
        <v>0</v>
      </c>
      <c r="J33" s="156">
        <v>-6336.54</v>
      </c>
    </row>
    <row r="34" spans="1:10">
      <c r="A34" s="146">
        <v>40056</v>
      </c>
      <c r="B34" s="154" t="s">
        <v>202</v>
      </c>
      <c r="C34" s="154" t="s">
        <v>203</v>
      </c>
      <c r="D34" s="156">
        <v>678651.39</v>
      </c>
      <c r="E34" s="154" t="s">
        <v>183</v>
      </c>
      <c r="F34" s="156">
        <v>678345.95</v>
      </c>
      <c r="G34" s="156">
        <v>1625.64</v>
      </c>
      <c r="H34" s="156">
        <v>5534.87</v>
      </c>
      <c r="I34" s="156">
        <v>0</v>
      </c>
      <c r="J34" s="156">
        <v>-6855.07</v>
      </c>
    </row>
    <row r="35" spans="1:10">
      <c r="A35" s="146">
        <v>40086</v>
      </c>
      <c r="B35" s="154" t="s">
        <v>202</v>
      </c>
      <c r="C35" s="154" t="s">
        <v>203</v>
      </c>
      <c r="D35" s="156">
        <v>760804.97</v>
      </c>
      <c r="E35" s="154" t="s">
        <v>183</v>
      </c>
      <c r="F35" s="156">
        <v>766344.52</v>
      </c>
      <c r="G35" s="156">
        <v>1590.78</v>
      </c>
      <c r="H35" s="156">
        <v>554.57000000000005</v>
      </c>
      <c r="I35" s="156">
        <v>0</v>
      </c>
      <c r="J35" s="156">
        <v>-7684.9</v>
      </c>
    </row>
    <row r="36" spans="1:10">
      <c r="A36" s="146">
        <v>40117</v>
      </c>
      <c r="B36" s="154" t="s">
        <v>202</v>
      </c>
      <c r="C36" s="154" t="s">
        <v>203</v>
      </c>
      <c r="D36" s="156">
        <v>715605.06</v>
      </c>
      <c r="E36" s="154" t="s">
        <v>183</v>
      </c>
      <c r="F36" s="156">
        <v>717451.72</v>
      </c>
      <c r="G36" s="156">
        <v>4675.83</v>
      </c>
      <c r="H36" s="156">
        <v>705.84</v>
      </c>
      <c r="I36" s="156">
        <v>0</v>
      </c>
      <c r="J36" s="156">
        <v>-7228.33</v>
      </c>
    </row>
    <row r="37" spans="1:10">
      <c r="A37" s="146">
        <v>40147</v>
      </c>
      <c r="B37" s="154" t="s">
        <v>202</v>
      </c>
      <c r="C37" s="154" t="s">
        <v>203</v>
      </c>
      <c r="D37" s="156">
        <v>648783.07999999996</v>
      </c>
      <c r="E37" s="154" t="s">
        <v>183</v>
      </c>
      <c r="F37" s="156">
        <v>652381.14</v>
      </c>
      <c r="G37" s="156">
        <v>1386.74</v>
      </c>
      <c r="H37" s="156">
        <v>1568.56</v>
      </c>
      <c r="I37" s="156">
        <v>0</v>
      </c>
      <c r="J37" s="156">
        <v>-6553.36</v>
      </c>
    </row>
    <row r="38" spans="1:10">
      <c r="A38" s="146">
        <v>40178</v>
      </c>
      <c r="B38" s="154" t="s">
        <v>202</v>
      </c>
      <c r="C38" s="154" t="s">
        <v>203</v>
      </c>
      <c r="D38" s="156">
        <v>680169.16</v>
      </c>
      <c r="E38" s="154" t="s">
        <v>183</v>
      </c>
      <c r="F38" s="156">
        <v>684838.29</v>
      </c>
      <c r="G38" s="156">
        <v>2009.43</v>
      </c>
      <c r="H38" s="156">
        <v>191.84</v>
      </c>
      <c r="I38" s="156">
        <v>0</v>
      </c>
      <c r="J38" s="156">
        <v>-6870.4</v>
      </c>
    </row>
    <row r="39" spans="1:10">
      <c r="A39" s="146">
        <v>40209</v>
      </c>
      <c r="B39" s="154" t="s">
        <v>202</v>
      </c>
      <c r="C39" s="154" t="s">
        <v>203</v>
      </c>
      <c r="D39" s="156">
        <v>692061.42</v>
      </c>
      <c r="E39" s="154" t="s">
        <v>183</v>
      </c>
      <c r="F39" s="156">
        <v>681796.91</v>
      </c>
      <c r="G39" s="156">
        <v>15778</v>
      </c>
      <c r="H39" s="156">
        <v>1477.04</v>
      </c>
      <c r="I39" s="156">
        <v>0</v>
      </c>
      <c r="J39" s="156">
        <v>-6990.53</v>
      </c>
    </row>
    <row r="40" spans="1:10">
      <c r="A40" s="146">
        <v>40237</v>
      </c>
      <c r="B40" s="154" t="s">
        <v>202</v>
      </c>
      <c r="C40" s="154" t="s">
        <v>203</v>
      </c>
      <c r="D40" s="156">
        <v>720974.24</v>
      </c>
      <c r="E40" s="154" t="s">
        <v>183</v>
      </c>
      <c r="F40" s="156">
        <v>700149.48</v>
      </c>
      <c r="G40" s="156">
        <v>24085.24</v>
      </c>
      <c r="H40" s="156">
        <v>4022.09</v>
      </c>
      <c r="I40" s="156">
        <v>0</v>
      </c>
      <c r="J40" s="156">
        <v>-7282.57</v>
      </c>
    </row>
    <row r="41" spans="1:10">
      <c r="A41" s="146">
        <v>40268</v>
      </c>
      <c r="B41" s="154" t="s">
        <v>202</v>
      </c>
      <c r="C41" s="154" t="s">
        <v>203</v>
      </c>
      <c r="D41" s="156">
        <v>763177.87</v>
      </c>
      <c r="E41" s="154" t="s">
        <v>183</v>
      </c>
      <c r="F41" s="156">
        <v>745921.9</v>
      </c>
      <c r="G41" s="156">
        <v>24221.21</v>
      </c>
      <c r="H41" s="156">
        <v>743.63</v>
      </c>
      <c r="I41" s="156">
        <v>0</v>
      </c>
      <c r="J41" s="156">
        <v>-7708.87</v>
      </c>
    </row>
    <row r="42" spans="1:10">
      <c r="A42" s="146">
        <v>40298</v>
      </c>
      <c r="B42" s="154" t="s">
        <v>202</v>
      </c>
      <c r="C42" s="154" t="s">
        <v>203</v>
      </c>
      <c r="D42" s="156">
        <v>707407.65</v>
      </c>
      <c r="E42" s="154" t="s">
        <v>183</v>
      </c>
      <c r="F42" s="156">
        <v>743962.09</v>
      </c>
      <c r="G42" s="156">
        <v>2703.76</v>
      </c>
      <c r="H42" s="156">
        <v>-32112.67</v>
      </c>
      <c r="I42" s="156">
        <v>0</v>
      </c>
      <c r="J42" s="156">
        <v>-7145.53</v>
      </c>
    </row>
    <row r="43" spans="1:10">
      <c r="A43" s="146">
        <v>40329</v>
      </c>
      <c r="B43" s="154" t="s">
        <v>202</v>
      </c>
      <c r="C43" s="154" t="s">
        <v>203</v>
      </c>
      <c r="D43" s="156">
        <v>680740.64</v>
      </c>
      <c r="E43" s="154" t="s">
        <v>183</v>
      </c>
      <c r="F43" s="156">
        <v>697209.54</v>
      </c>
      <c r="G43" s="156">
        <v>4508.92</v>
      </c>
      <c r="H43" s="156">
        <v>-14101.66</v>
      </c>
      <c r="I43" s="156">
        <v>0</v>
      </c>
      <c r="J43" s="156">
        <v>-6876.16</v>
      </c>
    </row>
    <row r="44" spans="1:10">
      <c r="A44" s="146">
        <v>40359</v>
      </c>
      <c r="B44" s="154" t="s">
        <v>202</v>
      </c>
      <c r="C44" s="154" t="s">
        <v>203</v>
      </c>
      <c r="D44" s="156">
        <v>761710.46</v>
      </c>
      <c r="E44" s="154" t="s">
        <v>183</v>
      </c>
      <c r="F44" s="156">
        <v>766293.83</v>
      </c>
      <c r="G44" s="156">
        <v>2209.4299999999998</v>
      </c>
      <c r="H44" s="156">
        <v>901.24</v>
      </c>
      <c r="I44" s="156">
        <v>0</v>
      </c>
      <c r="J44" s="156">
        <v>-7694.04</v>
      </c>
    </row>
    <row r="45" spans="1:10">
      <c r="A45" s="146">
        <v>40390</v>
      </c>
      <c r="B45" s="154" t="s">
        <v>202</v>
      </c>
      <c r="C45" s="154" t="s">
        <v>203</v>
      </c>
      <c r="D45" s="156">
        <v>677170.04</v>
      </c>
      <c r="E45" s="154" t="s">
        <v>183</v>
      </c>
      <c r="F45" s="156">
        <v>682086.72</v>
      </c>
      <c r="G45" s="156">
        <v>2979.17</v>
      </c>
      <c r="H45" s="156">
        <v>-1055.74</v>
      </c>
      <c r="I45" s="156">
        <v>0</v>
      </c>
      <c r="J45" s="156">
        <v>-6840.11</v>
      </c>
    </row>
    <row r="46" spans="1:10">
      <c r="A46" s="146">
        <v>40421</v>
      </c>
      <c r="B46" s="154" t="s">
        <v>202</v>
      </c>
      <c r="C46" s="154" t="s">
        <v>203</v>
      </c>
      <c r="D46" s="156">
        <v>701984.34</v>
      </c>
      <c r="E46" s="154" t="s">
        <v>183</v>
      </c>
      <c r="F46" s="156">
        <v>706657.06</v>
      </c>
      <c r="G46" s="156">
        <v>2414.9499999999998</v>
      </c>
      <c r="H46" s="156">
        <v>3.08</v>
      </c>
      <c r="I46" s="156">
        <v>0</v>
      </c>
      <c r="J46" s="156">
        <v>-7090.75</v>
      </c>
    </row>
    <row r="47" spans="1:10">
      <c r="A47" s="146">
        <v>40451</v>
      </c>
      <c r="B47" s="154" t="s">
        <v>202</v>
      </c>
      <c r="C47" s="154" t="s">
        <v>203</v>
      </c>
      <c r="D47" s="156">
        <v>712061.8</v>
      </c>
      <c r="E47" s="154" t="s">
        <v>183</v>
      </c>
      <c r="F47" s="156">
        <v>714055.42</v>
      </c>
      <c r="G47" s="156">
        <v>5205.45</v>
      </c>
      <c r="H47" s="156">
        <v>-6.52</v>
      </c>
      <c r="I47" s="156">
        <v>0</v>
      </c>
      <c r="J47" s="156">
        <v>-7192.55</v>
      </c>
    </row>
    <row r="48" spans="1:10">
      <c r="A48" s="146">
        <v>40482</v>
      </c>
      <c r="B48" s="154" t="s">
        <v>202</v>
      </c>
      <c r="C48" s="154" t="s">
        <v>203</v>
      </c>
      <c r="D48" s="156">
        <v>695127.38</v>
      </c>
      <c r="E48" s="154" t="s">
        <v>183</v>
      </c>
      <c r="F48" s="156">
        <v>698721.21</v>
      </c>
      <c r="G48" s="156">
        <v>2151.17</v>
      </c>
      <c r="H48" s="156">
        <v>1276.49</v>
      </c>
      <c r="I48" s="156">
        <v>0</v>
      </c>
      <c r="J48" s="156">
        <v>-7021.49</v>
      </c>
    </row>
    <row r="49" spans="1:10">
      <c r="A49" s="146">
        <v>40512</v>
      </c>
      <c r="B49" s="154" t="s">
        <v>202</v>
      </c>
      <c r="C49" s="154" t="s">
        <v>203</v>
      </c>
      <c r="D49" s="156">
        <v>620846.71</v>
      </c>
      <c r="E49" s="154" t="s">
        <v>183</v>
      </c>
      <c r="F49" s="156">
        <v>633877.18000000005</v>
      </c>
      <c r="G49" s="156">
        <v>3624.71</v>
      </c>
      <c r="H49" s="156">
        <v>-10384.01</v>
      </c>
      <c r="I49" s="156">
        <v>0</v>
      </c>
      <c r="J49" s="156">
        <v>-6271.17</v>
      </c>
    </row>
    <row r="50" spans="1:10">
      <c r="A50" s="146">
        <v>40543</v>
      </c>
      <c r="B50" s="154" t="s">
        <v>202</v>
      </c>
      <c r="C50" s="154" t="s">
        <v>203</v>
      </c>
      <c r="D50" s="156">
        <v>651385.24</v>
      </c>
      <c r="E50" s="154" t="s">
        <v>183</v>
      </c>
      <c r="F50" s="156">
        <v>656548.24</v>
      </c>
      <c r="G50" s="156">
        <v>4239.1099999999997</v>
      </c>
      <c r="H50" s="156">
        <v>-2822.47</v>
      </c>
      <c r="I50" s="156">
        <v>0</v>
      </c>
      <c r="J50" s="156">
        <v>-6579.64</v>
      </c>
    </row>
    <row r="51" spans="1:10">
      <c r="A51" s="146">
        <v>40574</v>
      </c>
      <c r="B51" s="154" t="s">
        <v>202</v>
      </c>
      <c r="C51" s="154" t="s">
        <v>203</v>
      </c>
      <c r="D51" s="156">
        <v>790076.44</v>
      </c>
      <c r="E51" s="154" t="s">
        <v>183</v>
      </c>
      <c r="F51" s="156">
        <v>797550.22</v>
      </c>
      <c r="G51" s="156">
        <v>3126.1</v>
      </c>
      <c r="H51" s="156">
        <v>1397.88</v>
      </c>
      <c r="I51" s="156">
        <v>-4017.19</v>
      </c>
      <c r="J51" s="156">
        <v>-7980.57</v>
      </c>
    </row>
    <row r="52" spans="1:10">
      <c r="A52" s="146">
        <v>40602</v>
      </c>
      <c r="B52" s="154" t="s">
        <v>202</v>
      </c>
      <c r="C52" s="154" t="s">
        <v>203</v>
      </c>
      <c r="D52" s="156">
        <v>625085.41</v>
      </c>
      <c r="E52" s="154" t="s">
        <v>183</v>
      </c>
      <c r="F52" s="156">
        <v>629429.65</v>
      </c>
      <c r="G52" s="156">
        <v>3185.5</v>
      </c>
      <c r="H52" s="156">
        <v>-218.02</v>
      </c>
      <c r="I52" s="156">
        <v>-997.73</v>
      </c>
      <c r="J52" s="156">
        <v>-6313.99</v>
      </c>
    </row>
    <row r="53" spans="1:10">
      <c r="A53" s="146">
        <v>40633</v>
      </c>
      <c r="B53" s="154" t="s">
        <v>202</v>
      </c>
      <c r="C53" s="154" t="s">
        <v>203</v>
      </c>
      <c r="D53" s="156">
        <v>705875.29</v>
      </c>
      <c r="E53" s="154" t="s">
        <v>183</v>
      </c>
      <c r="F53" s="156">
        <v>710632.01</v>
      </c>
      <c r="G53" s="156">
        <v>2295.85</v>
      </c>
      <c r="H53" s="156">
        <v>77.48</v>
      </c>
      <c r="I53" s="156">
        <v>0</v>
      </c>
      <c r="J53" s="156">
        <v>-7130.05</v>
      </c>
    </row>
    <row r="54" spans="1:10">
      <c r="A54" s="146">
        <v>40663</v>
      </c>
      <c r="B54" s="154" t="s">
        <v>202</v>
      </c>
      <c r="C54" s="154" t="s">
        <v>203</v>
      </c>
      <c r="D54" s="156">
        <v>717217.17</v>
      </c>
      <c r="E54" s="154" t="s">
        <v>183</v>
      </c>
      <c r="F54" s="156">
        <v>723113.21</v>
      </c>
      <c r="G54" s="156">
        <v>3514.97</v>
      </c>
      <c r="H54" s="156">
        <v>50.63</v>
      </c>
      <c r="I54" s="156">
        <v>-2217.02</v>
      </c>
      <c r="J54" s="156">
        <v>-7244.62</v>
      </c>
    </row>
    <row r="55" spans="1:10">
      <c r="A55" s="146">
        <v>40694</v>
      </c>
      <c r="B55" s="154" t="s">
        <v>202</v>
      </c>
      <c r="C55" s="154" t="s">
        <v>203</v>
      </c>
      <c r="D55" s="156">
        <v>738806.94</v>
      </c>
      <c r="E55" s="154" t="s">
        <v>183</v>
      </c>
      <c r="F55" s="156">
        <v>763684.8</v>
      </c>
      <c r="G55" s="156">
        <v>4126.6099999999997</v>
      </c>
      <c r="H55" s="156">
        <v>-19681.88</v>
      </c>
      <c r="I55" s="156">
        <v>-1859.89</v>
      </c>
      <c r="J55" s="156">
        <v>-7462.7</v>
      </c>
    </row>
    <row r="56" spans="1:10">
      <c r="A56" s="146">
        <v>40724</v>
      </c>
      <c r="B56" s="154" t="s">
        <v>202</v>
      </c>
      <c r="C56" s="154" t="s">
        <v>203</v>
      </c>
      <c r="D56" s="156">
        <v>723420.77</v>
      </c>
      <c r="E56" s="154" t="s">
        <v>183</v>
      </c>
      <c r="F56" s="156">
        <v>735177.44</v>
      </c>
      <c r="G56" s="156">
        <v>-2682.08</v>
      </c>
      <c r="H56" s="156">
        <v>-1034.53</v>
      </c>
      <c r="I56" s="156">
        <v>-732.78</v>
      </c>
      <c r="J56" s="156">
        <v>-7307.28</v>
      </c>
    </row>
    <row r="57" spans="1:10">
      <c r="A57" s="146">
        <v>40755</v>
      </c>
      <c r="B57" s="154" t="s">
        <v>202</v>
      </c>
      <c r="C57" s="154" t="s">
        <v>203</v>
      </c>
      <c r="D57" s="156">
        <v>711955.8</v>
      </c>
      <c r="E57" s="154" t="s">
        <v>183</v>
      </c>
      <c r="F57" s="156">
        <v>715944.57</v>
      </c>
      <c r="G57" s="156">
        <v>3545.7</v>
      </c>
      <c r="H57" s="156">
        <v>23.26</v>
      </c>
      <c r="I57" s="156">
        <v>-366.26</v>
      </c>
      <c r="J57" s="156">
        <v>-7191.47</v>
      </c>
    </row>
    <row r="58" spans="1:10">
      <c r="A58" s="146">
        <v>40786</v>
      </c>
      <c r="B58" s="154" t="s">
        <v>202</v>
      </c>
      <c r="C58" s="154" t="s">
        <v>203</v>
      </c>
      <c r="D58" s="156">
        <v>755221.31</v>
      </c>
      <c r="E58" s="154" t="s">
        <v>183</v>
      </c>
      <c r="F58" s="156">
        <v>756101.94</v>
      </c>
      <c r="G58" s="156">
        <v>10389.56</v>
      </c>
      <c r="H58" s="156">
        <v>-2494.62</v>
      </c>
      <c r="I58" s="156">
        <v>-1147.07</v>
      </c>
      <c r="J58" s="156">
        <v>-7628.5</v>
      </c>
    </row>
    <row r="59" spans="1:10">
      <c r="A59" s="146">
        <v>40816</v>
      </c>
      <c r="B59" s="154" t="s">
        <v>202</v>
      </c>
      <c r="C59" s="154" t="s">
        <v>203</v>
      </c>
      <c r="D59" s="156">
        <v>725491.39</v>
      </c>
      <c r="E59" s="154" t="s">
        <v>183</v>
      </c>
      <c r="F59" s="156">
        <v>728360.15</v>
      </c>
      <c r="G59" s="156">
        <v>4856.92</v>
      </c>
      <c r="H59" s="156">
        <v>-397.49</v>
      </c>
      <c r="I59" s="156">
        <v>0</v>
      </c>
      <c r="J59" s="156">
        <v>-7328.19</v>
      </c>
    </row>
    <row r="60" spans="1:10">
      <c r="A60" s="146">
        <v>40847</v>
      </c>
      <c r="B60" s="154" t="s">
        <v>202</v>
      </c>
      <c r="C60" s="154" t="s">
        <v>203</v>
      </c>
      <c r="D60" s="156">
        <v>740190.47</v>
      </c>
      <c r="E60" s="154" t="s">
        <v>183</v>
      </c>
      <c r="F60" s="156">
        <v>745414.38</v>
      </c>
      <c r="G60" s="156">
        <v>3196.45</v>
      </c>
      <c r="H60" s="156">
        <v>573.30999999999995</v>
      </c>
      <c r="I60" s="156">
        <v>-1517</v>
      </c>
      <c r="J60" s="156">
        <v>-7476.67</v>
      </c>
    </row>
    <row r="61" spans="1:10">
      <c r="A61" s="146">
        <v>40877</v>
      </c>
      <c r="B61" s="154" t="s">
        <v>202</v>
      </c>
      <c r="C61" s="154" t="s">
        <v>203</v>
      </c>
      <c r="D61" s="156">
        <v>674089.18</v>
      </c>
      <c r="E61" s="154" t="s">
        <v>183</v>
      </c>
      <c r="F61" s="156">
        <v>672796.11</v>
      </c>
      <c r="G61" s="156">
        <v>12220.97</v>
      </c>
      <c r="H61" s="156">
        <v>-322.45999999999998</v>
      </c>
      <c r="I61" s="156">
        <v>-3796.47</v>
      </c>
      <c r="J61" s="156">
        <v>-6808.97</v>
      </c>
    </row>
    <row r="62" spans="1:10">
      <c r="A62" s="146">
        <v>40908</v>
      </c>
      <c r="B62" s="154" t="s">
        <v>202</v>
      </c>
      <c r="C62" s="154" t="s">
        <v>203</v>
      </c>
      <c r="D62" s="156">
        <v>663334.47</v>
      </c>
      <c r="E62" s="154" t="s">
        <v>183</v>
      </c>
      <c r="F62" s="156">
        <v>641067.94999999995</v>
      </c>
      <c r="G62" s="156">
        <v>36393.339999999997</v>
      </c>
      <c r="H62" s="156">
        <v>-5781.76</v>
      </c>
      <c r="I62" s="156">
        <v>-1644.71</v>
      </c>
      <c r="J62" s="156">
        <v>-6700.35</v>
      </c>
    </row>
    <row r="63" spans="1:10">
      <c r="A63" s="146">
        <v>40939</v>
      </c>
      <c r="B63" s="154" t="s">
        <v>202</v>
      </c>
      <c r="C63" s="154" t="s">
        <v>203</v>
      </c>
      <c r="D63" s="156">
        <v>858929.73</v>
      </c>
      <c r="E63" s="154" t="s">
        <v>183</v>
      </c>
      <c r="F63" s="156">
        <v>795932.12</v>
      </c>
      <c r="G63" s="156">
        <v>72906.509999999995</v>
      </c>
      <c r="H63" s="156">
        <v>1003.35</v>
      </c>
      <c r="I63" s="156">
        <v>-2236.19</v>
      </c>
      <c r="J63" s="156">
        <v>-8676.06</v>
      </c>
    </row>
    <row r="64" spans="1:10">
      <c r="A64" s="146">
        <v>40968</v>
      </c>
      <c r="B64" s="154" t="s">
        <v>202</v>
      </c>
      <c r="C64" s="154" t="s">
        <v>203</v>
      </c>
      <c r="D64" s="156">
        <v>610042.14</v>
      </c>
      <c r="E64" s="154" t="s">
        <v>183</v>
      </c>
      <c r="F64" s="156">
        <v>619426.48</v>
      </c>
      <c r="G64" s="156">
        <v>57230.31</v>
      </c>
      <c r="H64" s="156">
        <v>-59430.63</v>
      </c>
      <c r="I64" s="156">
        <v>-1021.97</v>
      </c>
      <c r="J64" s="156">
        <v>-6162.05</v>
      </c>
    </row>
    <row r="65" spans="1:10">
      <c r="A65" s="146">
        <v>40999</v>
      </c>
      <c r="B65" s="154" t="s">
        <v>202</v>
      </c>
      <c r="C65" s="154" t="s">
        <v>203</v>
      </c>
      <c r="D65" s="156">
        <v>732132.98</v>
      </c>
      <c r="E65" s="154" t="s">
        <v>183</v>
      </c>
      <c r="F65" s="156">
        <v>732878.34</v>
      </c>
      <c r="G65" s="156">
        <v>7152.36</v>
      </c>
      <c r="H65" s="156">
        <v>116.93</v>
      </c>
      <c r="I65" s="156">
        <v>-619.37</v>
      </c>
      <c r="J65" s="156">
        <v>-7395.28</v>
      </c>
    </row>
    <row r="66" spans="1:10">
      <c r="A66" s="146">
        <v>41029</v>
      </c>
      <c r="B66" s="154" t="s">
        <v>202</v>
      </c>
      <c r="C66" s="154" t="s">
        <v>203</v>
      </c>
      <c r="D66" s="156">
        <v>752515.72</v>
      </c>
      <c r="E66" s="154" t="s">
        <v>183</v>
      </c>
      <c r="F66" s="156">
        <v>738254.53</v>
      </c>
      <c r="G66" s="156">
        <v>13137.3</v>
      </c>
      <c r="H66" s="156">
        <v>8849.7800000000007</v>
      </c>
      <c r="I66" s="156">
        <v>-124.73</v>
      </c>
      <c r="J66" s="156">
        <v>-7601.16</v>
      </c>
    </row>
    <row r="67" spans="1:10">
      <c r="A67" s="146">
        <v>41060</v>
      </c>
      <c r="B67" s="154" t="s">
        <v>202</v>
      </c>
      <c r="C67" s="154" t="s">
        <v>203</v>
      </c>
      <c r="D67" s="156">
        <v>728667.66</v>
      </c>
      <c r="E67" s="154" t="s">
        <v>183</v>
      </c>
      <c r="F67" s="156">
        <v>728494.24</v>
      </c>
      <c r="G67" s="156">
        <v>8436.02</v>
      </c>
      <c r="H67" s="156">
        <v>215.69</v>
      </c>
      <c r="I67" s="156">
        <v>-1118.01</v>
      </c>
      <c r="J67" s="156">
        <v>-7360.28</v>
      </c>
    </row>
    <row r="68" spans="1:10">
      <c r="A68" s="146">
        <v>41090</v>
      </c>
      <c r="B68" s="154" t="s">
        <v>202</v>
      </c>
      <c r="C68" s="154" t="s">
        <v>203</v>
      </c>
      <c r="D68" s="156">
        <v>743116.52</v>
      </c>
      <c r="E68" s="154" t="s">
        <v>183</v>
      </c>
      <c r="F68" s="156">
        <v>724833.54</v>
      </c>
      <c r="G68" s="156">
        <v>25767.7</v>
      </c>
      <c r="H68" s="156">
        <v>610.66</v>
      </c>
      <c r="I68" s="156">
        <v>-589.15</v>
      </c>
      <c r="J68" s="156">
        <v>-7506.23</v>
      </c>
    </row>
    <row r="69" spans="1:10">
      <c r="A69" s="146">
        <v>41121</v>
      </c>
      <c r="B69" s="154" t="s">
        <v>202</v>
      </c>
      <c r="C69" s="154" t="s">
        <v>203</v>
      </c>
      <c r="D69" s="156">
        <v>715340.71</v>
      </c>
      <c r="E69" s="154" t="s">
        <v>183</v>
      </c>
      <c r="F69" s="156">
        <v>700291.06</v>
      </c>
      <c r="G69" s="156">
        <v>24112.639999999999</v>
      </c>
      <c r="H69" s="156">
        <v>-397.95</v>
      </c>
      <c r="I69" s="156">
        <v>-1439.38</v>
      </c>
      <c r="J69" s="156">
        <v>-7225.66</v>
      </c>
    </row>
    <row r="70" spans="1:10">
      <c r="A70" s="146">
        <v>41152</v>
      </c>
      <c r="B70" s="154" t="s">
        <v>202</v>
      </c>
      <c r="C70" s="154" t="s">
        <v>203</v>
      </c>
      <c r="D70" s="156">
        <v>705000.02</v>
      </c>
      <c r="E70" s="154" t="s">
        <v>183</v>
      </c>
      <c r="F70" s="156">
        <v>683923.57</v>
      </c>
      <c r="G70" s="156">
        <v>26826.84</v>
      </c>
      <c r="H70" s="156">
        <v>1370.82</v>
      </c>
      <c r="I70" s="156">
        <v>0</v>
      </c>
      <c r="J70" s="156">
        <v>-7121.21</v>
      </c>
    </row>
    <row r="71" spans="1:10">
      <c r="A71" s="146">
        <v>41182</v>
      </c>
      <c r="B71" s="154" t="s">
        <v>202</v>
      </c>
      <c r="C71" s="154" t="s">
        <v>203</v>
      </c>
      <c r="D71" s="156">
        <v>727957.18</v>
      </c>
      <c r="E71" s="154" t="s">
        <v>183</v>
      </c>
      <c r="F71" s="156">
        <v>723146.88</v>
      </c>
      <c r="G71" s="156">
        <v>11227.53</v>
      </c>
      <c r="H71" s="156">
        <v>1377.39</v>
      </c>
      <c r="I71" s="156">
        <v>-441.51</v>
      </c>
      <c r="J71" s="156">
        <v>-7353.11</v>
      </c>
    </row>
    <row r="72" spans="1:10">
      <c r="A72" s="146">
        <v>41213</v>
      </c>
      <c r="B72" s="154" t="s">
        <v>202</v>
      </c>
      <c r="C72" s="154" t="s">
        <v>203</v>
      </c>
      <c r="D72" s="156">
        <v>695504.83</v>
      </c>
      <c r="E72" s="154" t="s">
        <v>183</v>
      </c>
      <c r="F72" s="156">
        <v>678670.7</v>
      </c>
      <c r="G72" s="156">
        <v>24542.31</v>
      </c>
      <c r="H72" s="156">
        <v>-379.16</v>
      </c>
      <c r="I72" s="156">
        <v>-303.72000000000003</v>
      </c>
      <c r="J72" s="156">
        <v>-7025.3</v>
      </c>
    </row>
    <row r="73" spans="1:10">
      <c r="A73" s="146">
        <v>41243</v>
      </c>
      <c r="B73" s="154" t="s">
        <v>202</v>
      </c>
      <c r="C73" s="154" t="s">
        <v>203</v>
      </c>
      <c r="D73" s="156">
        <v>694647.76</v>
      </c>
      <c r="E73" s="154" t="s">
        <v>183</v>
      </c>
      <c r="F73" s="156">
        <v>624565.46</v>
      </c>
      <c r="G73" s="156">
        <v>76544.679999999993</v>
      </c>
      <c r="H73" s="156">
        <v>1465.03</v>
      </c>
      <c r="I73" s="156">
        <v>-910.76</v>
      </c>
      <c r="J73" s="156">
        <v>-7016.65</v>
      </c>
    </row>
    <row r="74" spans="1:10">
      <c r="A74" s="146">
        <v>41274</v>
      </c>
      <c r="B74" s="154" t="s">
        <v>202</v>
      </c>
      <c r="C74" s="154" t="s">
        <v>203</v>
      </c>
      <c r="D74" s="156">
        <v>695879.59</v>
      </c>
      <c r="E74" s="154" t="s">
        <v>183</v>
      </c>
      <c r="F74" s="156">
        <v>654415.56999999995</v>
      </c>
      <c r="G74" s="156">
        <v>50445.56</v>
      </c>
      <c r="H74" s="156">
        <v>-1861.05</v>
      </c>
      <c r="I74" s="156">
        <v>-91.41</v>
      </c>
      <c r="J74" s="156">
        <v>-7029.08</v>
      </c>
    </row>
    <row r="75" spans="1:10">
      <c r="A75" s="146">
        <v>41305</v>
      </c>
      <c r="B75" s="154" t="s">
        <v>202</v>
      </c>
      <c r="C75" s="154" t="s">
        <v>203</v>
      </c>
      <c r="D75" s="156">
        <v>821753.1</v>
      </c>
      <c r="E75" s="154" t="s">
        <v>183</v>
      </c>
      <c r="F75" s="156">
        <v>799294.06</v>
      </c>
      <c r="G75" s="156">
        <v>30741.48</v>
      </c>
      <c r="H75" s="156">
        <v>388.56</v>
      </c>
      <c r="I75" s="156">
        <v>-370.46</v>
      </c>
      <c r="J75" s="156">
        <v>-8300.5400000000009</v>
      </c>
    </row>
    <row r="76" spans="1:10">
      <c r="A76" s="146">
        <v>41333</v>
      </c>
      <c r="B76" s="154" t="s">
        <v>202</v>
      </c>
      <c r="C76" s="154" t="s">
        <v>203</v>
      </c>
      <c r="D76" s="156">
        <v>596886.12</v>
      </c>
      <c r="E76" s="154" t="s">
        <v>183</v>
      </c>
      <c r="F76" s="156">
        <v>521594.72</v>
      </c>
      <c r="G76" s="156">
        <v>81205.27</v>
      </c>
      <c r="H76" s="156">
        <v>271.2</v>
      </c>
      <c r="I76" s="156">
        <v>-155.91999999999999</v>
      </c>
      <c r="J76" s="156">
        <v>-6029.15</v>
      </c>
    </row>
    <row r="77" spans="1:10">
      <c r="A77" s="146">
        <v>41364</v>
      </c>
      <c r="B77" s="154" t="s">
        <v>202</v>
      </c>
      <c r="C77" s="154" t="s">
        <v>203</v>
      </c>
      <c r="D77" s="156">
        <v>792625.38</v>
      </c>
      <c r="E77" s="154" t="s">
        <v>183</v>
      </c>
      <c r="F77" s="156">
        <v>732585.98</v>
      </c>
      <c r="G77" s="156">
        <v>60089.2</v>
      </c>
      <c r="H77" s="156">
        <v>8112.8</v>
      </c>
      <c r="I77" s="156">
        <v>-156.28</v>
      </c>
      <c r="J77" s="156">
        <v>-8006.32</v>
      </c>
    </row>
    <row r="78" spans="1:10">
      <c r="A78" s="146">
        <v>41394</v>
      </c>
      <c r="B78" s="154" t="s">
        <v>202</v>
      </c>
      <c r="C78" s="154" t="s">
        <v>203</v>
      </c>
      <c r="D78" s="156">
        <v>725895.75</v>
      </c>
      <c r="E78" s="154" t="s">
        <v>183</v>
      </c>
      <c r="F78" s="156">
        <v>688209.63</v>
      </c>
      <c r="G78" s="156">
        <v>42326.64</v>
      </c>
      <c r="H78" s="156">
        <v>2858.64</v>
      </c>
      <c r="I78" s="156">
        <v>-166.89</v>
      </c>
      <c r="J78" s="156">
        <v>-7332.27</v>
      </c>
    </row>
    <row r="79" spans="1:10">
      <c r="A79" s="146">
        <v>41425</v>
      </c>
      <c r="B79" s="154" t="s">
        <v>202</v>
      </c>
      <c r="C79" s="154" t="s">
        <v>203</v>
      </c>
      <c r="D79" s="156">
        <v>658009.99</v>
      </c>
      <c r="E79" s="154" t="s">
        <v>183</v>
      </c>
      <c r="F79" s="156">
        <v>653756.07999999996</v>
      </c>
      <c r="G79" s="156">
        <v>10956.32</v>
      </c>
      <c r="H79" s="156">
        <v>331.24</v>
      </c>
      <c r="I79" s="156">
        <v>-387.09</v>
      </c>
      <c r="J79" s="156">
        <v>-6646.56</v>
      </c>
    </row>
    <row r="80" spans="1:10">
      <c r="A80" s="146">
        <v>41455</v>
      </c>
      <c r="B80" s="154" t="s">
        <v>202</v>
      </c>
      <c r="C80" s="154" t="s">
        <v>203</v>
      </c>
      <c r="D80" s="156">
        <v>668458.21</v>
      </c>
      <c r="E80" s="154" t="s">
        <v>183</v>
      </c>
      <c r="F80" s="156">
        <v>650479.15</v>
      </c>
      <c r="G80" s="156">
        <v>24498.03</v>
      </c>
      <c r="H80" s="156">
        <v>499.5</v>
      </c>
      <c r="I80" s="156">
        <v>-266.37</v>
      </c>
      <c r="J80" s="156">
        <v>-6752.1</v>
      </c>
    </row>
    <row r="81" spans="1:10">
      <c r="A81" s="146">
        <v>41486</v>
      </c>
      <c r="B81" s="154" t="s">
        <v>202</v>
      </c>
      <c r="C81" s="154" t="s">
        <v>203</v>
      </c>
      <c r="D81" s="156">
        <v>655333.92000000004</v>
      </c>
      <c r="E81" s="154" t="s">
        <v>183</v>
      </c>
      <c r="F81" s="156">
        <v>650034.53</v>
      </c>
      <c r="G81" s="156">
        <v>11664.91</v>
      </c>
      <c r="H81" s="156">
        <v>254.02</v>
      </c>
      <c r="I81" s="156">
        <v>0</v>
      </c>
      <c r="J81" s="156">
        <v>-6619.54</v>
      </c>
    </row>
    <row r="82" spans="1:10">
      <c r="A82" s="146">
        <v>41517</v>
      </c>
      <c r="B82" s="154" t="s">
        <v>202</v>
      </c>
      <c r="C82" s="154" t="s">
        <v>203</v>
      </c>
      <c r="D82" s="156">
        <v>648875.11</v>
      </c>
      <c r="E82" s="154" t="s">
        <v>183</v>
      </c>
      <c r="F82" s="156">
        <v>648031.09</v>
      </c>
      <c r="G82" s="156">
        <v>10489.29</v>
      </c>
      <c r="H82" s="156">
        <v>479.07</v>
      </c>
      <c r="I82" s="156">
        <v>-3570.04</v>
      </c>
      <c r="J82" s="156">
        <v>-6554.3</v>
      </c>
    </row>
    <row r="83" spans="1:10">
      <c r="A83" s="146">
        <v>41547</v>
      </c>
      <c r="B83" s="154" t="s">
        <v>202</v>
      </c>
      <c r="C83" s="154" t="s">
        <v>203</v>
      </c>
      <c r="D83" s="156">
        <v>690369.48</v>
      </c>
      <c r="E83" s="154" t="s">
        <v>183</v>
      </c>
      <c r="F83" s="156">
        <v>692917.43</v>
      </c>
      <c r="G83" s="156">
        <v>5022.59</v>
      </c>
      <c r="H83" s="156">
        <v>0.88</v>
      </c>
      <c r="I83" s="156">
        <v>-597.99</v>
      </c>
      <c r="J83" s="156">
        <v>-6973.43</v>
      </c>
    </row>
    <row r="84" spans="1:10">
      <c r="A84" s="146">
        <v>41578</v>
      </c>
      <c r="B84" s="154" t="s">
        <v>202</v>
      </c>
      <c r="C84" s="154" t="s">
        <v>203</v>
      </c>
      <c r="D84" s="156">
        <v>655090.18000000005</v>
      </c>
      <c r="E84" s="154" t="s">
        <v>183</v>
      </c>
      <c r="F84" s="156">
        <v>656563.22</v>
      </c>
      <c r="G84" s="156">
        <v>4306.57</v>
      </c>
      <c r="H84" s="156">
        <v>837.47</v>
      </c>
      <c r="I84" s="156">
        <v>0</v>
      </c>
      <c r="J84" s="156">
        <v>-6617.08</v>
      </c>
    </row>
    <row r="85" spans="1:10">
      <c r="A85" s="146">
        <v>41608</v>
      </c>
      <c r="B85" s="154" t="s">
        <v>202</v>
      </c>
      <c r="C85" s="154" t="s">
        <v>203</v>
      </c>
      <c r="D85" s="156">
        <v>653902.67000000004</v>
      </c>
      <c r="E85" s="154" t="s">
        <v>183</v>
      </c>
      <c r="F85" s="156">
        <v>657455.72</v>
      </c>
      <c r="G85" s="156">
        <v>2868.32</v>
      </c>
      <c r="H85" s="156">
        <v>751.17</v>
      </c>
      <c r="I85" s="156">
        <v>-567.45000000000005</v>
      </c>
      <c r="J85" s="156">
        <v>-6605.09</v>
      </c>
    </row>
    <row r="86" spans="1:10">
      <c r="A86" s="146">
        <v>41639</v>
      </c>
      <c r="B86" s="154" t="s">
        <v>202</v>
      </c>
      <c r="C86" s="154" t="s">
        <v>203</v>
      </c>
      <c r="D86" s="156">
        <v>675010.48</v>
      </c>
      <c r="E86" s="154" t="s">
        <v>183</v>
      </c>
      <c r="F86" s="156">
        <v>675457.24</v>
      </c>
      <c r="G86" s="156">
        <v>6632.55</v>
      </c>
      <c r="H86" s="156">
        <v>-209.95</v>
      </c>
      <c r="I86" s="156">
        <v>-51.07</v>
      </c>
      <c r="J86" s="156">
        <v>-6818.29</v>
      </c>
    </row>
    <row r="87" spans="1:10">
      <c r="A87" s="146">
        <v>41670</v>
      </c>
      <c r="B87" s="154" t="s">
        <v>202</v>
      </c>
      <c r="C87" s="154" t="s">
        <v>203</v>
      </c>
      <c r="D87" s="156">
        <v>785875.57</v>
      </c>
      <c r="E87" s="154" t="s">
        <v>183</v>
      </c>
      <c r="F87" s="156">
        <v>785062.3</v>
      </c>
      <c r="G87" s="156">
        <v>8224.82</v>
      </c>
      <c r="H87" s="156">
        <v>867.73</v>
      </c>
      <c r="I87" s="156">
        <v>-341.14</v>
      </c>
      <c r="J87" s="156">
        <v>-7938.14</v>
      </c>
    </row>
    <row r="88" spans="1:10">
      <c r="A88" s="146">
        <v>41698</v>
      </c>
      <c r="B88" s="154" t="s">
        <v>202</v>
      </c>
      <c r="C88" s="154" t="s">
        <v>203</v>
      </c>
      <c r="D88" s="156">
        <v>631085.93999999994</v>
      </c>
      <c r="E88" s="154" t="s">
        <v>183</v>
      </c>
      <c r="F88" s="156">
        <v>623486.77</v>
      </c>
      <c r="G88" s="156">
        <v>13922.96</v>
      </c>
      <c r="H88" s="156">
        <v>50.82</v>
      </c>
      <c r="I88" s="156">
        <v>0</v>
      </c>
      <c r="J88" s="156">
        <v>-6374.61</v>
      </c>
    </row>
    <row r="89" spans="1:10">
      <c r="A89" s="146">
        <v>41729</v>
      </c>
      <c r="B89" s="154" t="s">
        <v>202</v>
      </c>
      <c r="C89" s="154" t="s">
        <v>203</v>
      </c>
      <c r="D89" s="156">
        <v>692456.74</v>
      </c>
      <c r="E89" s="154" t="s">
        <v>183</v>
      </c>
      <c r="F89" s="156">
        <v>680453.52</v>
      </c>
      <c r="G89" s="156">
        <v>17471.830000000002</v>
      </c>
      <c r="H89" s="156">
        <v>1859.17</v>
      </c>
      <c r="I89" s="156">
        <v>-333.27</v>
      </c>
      <c r="J89" s="156">
        <v>-6994.51</v>
      </c>
    </row>
    <row r="90" spans="1:10">
      <c r="A90" s="146">
        <v>41759</v>
      </c>
      <c r="B90" s="154" t="s">
        <v>202</v>
      </c>
      <c r="C90" s="154" t="s">
        <v>203</v>
      </c>
      <c r="D90" s="156">
        <v>717397.61</v>
      </c>
      <c r="E90" s="154" t="s">
        <v>183</v>
      </c>
      <c r="F90" s="156">
        <v>703837.77</v>
      </c>
      <c r="G90" s="156">
        <v>19256.13</v>
      </c>
      <c r="H90" s="156">
        <v>1858.08</v>
      </c>
      <c r="I90" s="156">
        <v>-307.93</v>
      </c>
      <c r="J90" s="156">
        <v>-7246.44</v>
      </c>
    </row>
    <row r="91" spans="1:10">
      <c r="A91" s="146">
        <v>41790</v>
      </c>
      <c r="B91" s="154" t="s">
        <v>202</v>
      </c>
      <c r="C91" s="154" t="s">
        <v>203</v>
      </c>
      <c r="D91" s="156">
        <v>692493.31</v>
      </c>
      <c r="E91" s="154" t="s">
        <v>183</v>
      </c>
      <c r="F91" s="156">
        <v>685672.72</v>
      </c>
      <c r="G91" s="156">
        <v>13528.15</v>
      </c>
      <c r="H91" s="156">
        <v>548.98</v>
      </c>
      <c r="I91" s="156">
        <v>-261.64999999999998</v>
      </c>
      <c r="J91" s="156">
        <v>-6994.89</v>
      </c>
    </row>
    <row r="92" spans="1:10">
      <c r="A92" s="146">
        <v>41820</v>
      </c>
      <c r="B92" s="154" t="s">
        <v>202</v>
      </c>
      <c r="C92" s="154" t="s">
        <v>203</v>
      </c>
      <c r="D92" s="156">
        <v>698618.79</v>
      </c>
      <c r="E92" s="154" t="s">
        <v>183</v>
      </c>
      <c r="F92" s="156">
        <v>694023.57</v>
      </c>
      <c r="G92" s="156">
        <v>14541.49</v>
      </c>
      <c r="H92" s="156">
        <v>-2454.73</v>
      </c>
      <c r="I92" s="156">
        <v>-434.78</v>
      </c>
      <c r="J92" s="156">
        <v>-7056.76</v>
      </c>
    </row>
    <row r="93" spans="1:10">
      <c r="A93" s="146">
        <v>41851</v>
      </c>
      <c r="B93" s="154" t="s">
        <v>202</v>
      </c>
      <c r="C93" s="154" t="s">
        <v>203</v>
      </c>
      <c r="D93" s="156">
        <v>713922.93</v>
      </c>
      <c r="E93" s="154" t="s">
        <v>183</v>
      </c>
      <c r="F93" s="156">
        <v>711528.94</v>
      </c>
      <c r="G93" s="156">
        <v>8364.57</v>
      </c>
      <c r="H93" s="156">
        <v>1939.82</v>
      </c>
      <c r="I93" s="156">
        <v>-699.07</v>
      </c>
      <c r="J93" s="156">
        <v>-7211.33</v>
      </c>
    </row>
    <row r="94" spans="1:10">
      <c r="A94" s="146">
        <v>41882</v>
      </c>
      <c r="B94" s="154" t="s">
        <v>202</v>
      </c>
      <c r="C94" s="154" t="s">
        <v>203</v>
      </c>
      <c r="D94" s="156">
        <v>713042.53</v>
      </c>
      <c r="E94" s="154" t="s">
        <v>183</v>
      </c>
      <c r="F94" s="156">
        <v>715190.32</v>
      </c>
      <c r="G94" s="156">
        <v>4894.5600000000004</v>
      </c>
      <c r="H94" s="156">
        <v>296.13</v>
      </c>
      <c r="I94" s="156">
        <v>-136.03</v>
      </c>
      <c r="J94" s="156">
        <v>-7202.45</v>
      </c>
    </row>
    <row r="95" spans="1:10">
      <c r="A95" s="146">
        <v>41912</v>
      </c>
      <c r="B95" s="154" t="s">
        <v>202</v>
      </c>
      <c r="C95" s="154" t="s">
        <v>203</v>
      </c>
      <c r="D95" s="156">
        <v>690008.17</v>
      </c>
      <c r="E95" s="154" t="s">
        <v>183</v>
      </c>
      <c r="F95" s="156">
        <v>687561.09</v>
      </c>
      <c r="G95" s="156">
        <v>9423.43</v>
      </c>
      <c r="H95" s="156">
        <v>269.19</v>
      </c>
      <c r="I95" s="156">
        <v>-275.76</v>
      </c>
      <c r="J95" s="156">
        <v>-6969.78</v>
      </c>
    </row>
    <row r="96" spans="1:10">
      <c r="A96" s="146">
        <v>41943</v>
      </c>
      <c r="B96" s="154" t="s">
        <v>202</v>
      </c>
      <c r="C96" s="154" t="s">
        <v>203</v>
      </c>
      <c r="D96" s="156">
        <v>695712.76</v>
      </c>
      <c r="E96" s="154" t="s">
        <v>183</v>
      </c>
      <c r="F96" s="156">
        <v>693942.22</v>
      </c>
      <c r="G96" s="156">
        <v>7392.07</v>
      </c>
      <c r="H96" s="156">
        <v>1773.64</v>
      </c>
      <c r="I96" s="156">
        <v>-367.77</v>
      </c>
      <c r="J96" s="156">
        <v>-7027.4</v>
      </c>
    </row>
    <row r="97" spans="1:10">
      <c r="A97" s="146">
        <v>41973</v>
      </c>
      <c r="B97" s="154" t="s">
        <v>202</v>
      </c>
      <c r="C97" s="154" t="s">
        <v>203</v>
      </c>
      <c r="D97" s="156">
        <v>670115.68000000005</v>
      </c>
      <c r="E97" s="154" t="s">
        <v>183</v>
      </c>
      <c r="F97" s="156">
        <v>670736.51</v>
      </c>
      <c r="G97" s="156">
        <v>6148.02</v>
      </c>
      <c r="H97" s="156">
        <v>0</v>
      </c>
      <c r="I97" s="156">
        <v>0</v>
      </c>
      <c r="J97" s="156">
        <v>-6768.85</v>
      </c>
    </row>
    <row r="98" spans="1:10">
      <c r="A98" s="146">
        <v>42004</v>
      </c>
      <c r="B98" s="154" t="s">
        <v>202</v>
      </c>
      <c r="C98" s="154" t="s">
        <v>203</v>
      </c>
      <c r="D98" s="156">
        <v>701888.29</v>
      </c>
      <c r="E98" s="154" t="s">
        <v>183</v>
      </c>
      <c r="F98" s="156">
        <v>687307.21</v>
      </c>
      <c r="G98" s="156">
        <v>19361.439999999999</v>
      </c>
      <c r="H98" s="156">
        <v>2476.5500000000002</v>
      </c>
      <c r="I98" s="156">
        <v>-167.13</v>
      </c>
      <c r="J98" s="156">
        <v>-7089.78</v>
      </c>
    </row>
    <row r="99" spans="1:10">
      <c r="A99" s="146">
        <v>42035</v>
      </c>
      <c r="B99" s="154" t="s">
        <v>202</v>
      </c>
      <c r="C99" s="154" t="s">
        <v>203</v>
      </c>
      <c r="D99" s="156">
        <v>778469.44</v>
      </c>
      <c r="E99" s="154" t="s">
        <v>183</v>
      </c>
      <c r="F99" s="156">
        <v>760227.88</v>
      </c>
      <c r="G99" s="156">
        <v>26819.63</v>
      </c>
      <c r="H99" s="156">
        <v>44.44</v>
      </c>
      <c r="I99" s="156">
        <v>-759.18</v>
      </c>
      <c r="J99" s="156">
        <v>-7863.33</v>
      </c>
    </row>
    <row r="100" spans="1:10">
      <c r="A100" s="146">
        <v>42063</v>
      </c>
      <c r="B100" s="154" t="s">
        <v>202</v>
      </c>
      <c r="C100" s="154" t="s">
        <v>203</v>
      </c>
      <c r="D100" s="156">
        <v>14909.29</v>
      </c>
      <c r="E100" s="154" t="s">
        <v>183</v>
      </c>
      <c r="F100" s="156">
        <v>11963.88</v>
      </c>
      <c r="G100" s="156">
        <v>3348.63</v>
      </c>
      <c r="H100" s="156">
        <v>40.24</v>
      </c>
      <c r="I100" s="156">
        <v>-292.85000000000002</v>
      </c>
      <c r="J100" s="156">
        <v>-150.61000000000001</v>
      </c>
    </row>
    <row r="101" spans="1:10">
      <c r="A101" s="146">
        <v>42094</v>
      </c>
      <c r="B101" s="154" t="s">
        <v>202</v>
      </c>
      <c r="C101" s="154" t="s">
        <v>203</v>
      </c>
      <c r="D101" s="156">
        <v>3112.89</v>
      </c>
      <c r="E101" s="154" t="s">
        <v>183</v>
      </c>
      <c r="F101" s="156">
        <v>2240.66</v>
      </c>
      <c r="G101" s="156">
        <v>1950.03</v>
      </c>
      <c r="H101" s="156">
        <v>-819.83</v>
      </c>
      <c r="I101" s="156">
        <v>-226.53</v>
      </c>
      <c r="J101" s="156">
        <v>-31.44</v>
      </c>
    </row>
    <row r="102" spans="1:10">
      <c r="A102" s="146">
        <v>42124</v>
      </c>
      <c r="B102" s="154" t="s">
        <v>202</v>
      </c>
      <c r="C102" s="154" t="s">
        <v>203</v>
      </c>
      <c r="D102" s="156">
        <v>5458.1</v>
      </c>
      <c r="E102" s="154" t="s">
        <v>183</v>
      </c>
      <c r="F102" s="156">
        <v>2424.9699999999998</v>
      </c>
      <c r="G102" s="156">
        <v>2657.83</v>
      </c>
      <c r="H102" s="156">
        <v>952.13</v>
      </c>
      <c r="I102" s="156">
        <v>-521.70000000000005</v>
      </c>
      <c r="J102" s="156">
        <v>-55.13</v>
      </c>
    </row>
    <row r="103" spans="1:10">
      <c r="A103" s="146">
        <v>42155</v>
      </c>
      <c r="B103" s="154" t="s">
        <v>202</v>
      </c>
      <c r="C103" s="154" t="s">
        <v>203</v>
      </c>
      <c r="D103" s="156">
        <v>1444.62</v>
      </c>
      <c r="E103" s="154" t="s">
        <v>183</v>
      </c>
      <c r="F103" s="156">
        <v>1418.07</v>
      </c>
      <c r="G103" s="156">
        <v>2656.52</v>
      </c>
      <c r="H103" s="156">
        <v>-2489.83</v>
      </c>
      <c r="I103" s="156">
        <v>-125.54</v>
      </c>
      <c r="J103" s="156">
        <v>-14.6</v>
      </c>
    </row>
    <row r="104" spans="1:10">
      <c r="A104" s="146">
        <v>42185</v>
      </c>
      <c r="B104" s="154" t="s">
        <v>202</v>
      </c>
      <c r="C104" s="154" t="s">
        <v>203</v>
      </c>
      <c r="D104" s="156">
        <v>3050.3</v>
      </c>
      <c r="E104" s="154" t="s">
        <v>183</v>
      </c>
      <c r="F104" s="156">
        <v>907.2</v>
      </c>
      <c r="G104" s="156">
        <v>2248.83</v>
      </c>
      <c r="H104" s="156">
        <v>62.35</v>
      </c>
      <c r="I104" s="156">
        <v>-137.27000000000001</v>
      </c>
      <c r="J104" s="156">
        <v>-30.81</v>
      </c>
    </row>
    <row r="105" spans="1:10">
      <c r="A105" s="146">
        <v>42216</v>
      </c>
      <c r="B105" s="154" t="s">
        <v>202</v>
      </c>
      <c r="C105" s="154" t="s">
        <v>203</v>
      </c>
      <c r="D105" s="156">
        <v>1645.66</v>
      </c>
      <c r="E105" s="154" t="s">
        <v>183</v>
      </c>
      <c r="F105" s="156">
        <v>303.33</v>
      </c>
      <c r="G105" s="156">
        <v>1786.46</v>
      </c>
      <c r="H105" s="156">
        <v>132.69999999999999</v>
      </c>
      <c r="I105" s="156">
        <v>-560.22</v>
      </c>
      <c r="J105" s="156">
        <v>-16.61</v>
      </c>
    </row>
    <row r="106" spans="1:10">
      <c r="A106" s="146">
        <v>42247</v>
      </c>
      <c r="B106" s="154" t="s">
        <v>202</v>
      </c>
      <c r="C106" s="154" t="s">
        <v>203</v>
      </c>
      <c r="D106" s="156">
        <v>4192.91</v>
      </c>
      <c r="E106" s="154" t="s">
        <v>183</v>
      </c>
      <c r="F106" s="156">
        <v>-1330.81</v>
      </c>
      <c r="G106" s="156">
        <v>2072.31</v>
      </c>
      <c r="H106" s="156">
        <v>3594.56</v>
      </c>
      <c r="I106" s="156">
        <v>-100.81</v>
      </c>
      <c r="J106" s="156">
        <v>-42.34</v>
      </c>
    </row>
    <row r="107" spans="1:10">
      <c r="A107" s="146">
        <v>42277</v>
      </c>
      <c r="B107" s="154" t="s">
        <v>202</v>
      </c>
      <c r="C107" s="154" t="s">
        <v>203</v>
      </c>
      <c r="D107" s="156">
        <v>4100.51</v>
      </c>
      <c r="E107" s="154" t="s">
        <v>183</v>
      </c>
      <c r="F107" s="156">
        <v>316.98</v>
      </c>
      <c r="G107" s="156">
        <v>2501.14</v>
      </c>
      <c r="H107" s="156">
        <v>1455</v>
      </c>
      <c r="I107" s="156">
        <v>-131.19</v>
      </c>
      <c r="J107" s="156">
        <v>-41.42</v>
      </c>
    </row>
    <row r="108" spans="1:10">
      <c r="A108" s="146">
        <v>42308</v>
      </c>
      <c r="B108" s="154" t="s">
        <v>202</v>
      </c>
      <c r="C108" s="154" t="s">
        <v>203</v>
      </c>
      <c r="D108" s="156">
        <v>8105.99</v>
      </c>
      <c r="E108" s="154" t="s">
        <v>183</v>
      </c>
      <c r="F108" s="156">
        <v>468.04</v>
      </c>
      <c r="G108" s="156">
        <v>7954.62</v>
      </c>
      <c r="H108" s="156">
        <v>-65.680000000000007</v>
      </c>
      <c r="I108" s="156">
        <v>-169.12</v>
      </c>
      <c r="J108" s="156">
        <v>-81.87</v>
      </c>
    </row>
    <row r="109" spans="1:10">
      <c r="A109" s="146">
        <v>42338</v>
      </c>
      <c r="B109" s="154" t="s">
        <v>202</v>
      </c>
      <c r="C109" s="154" t="s">
        <v>203</v>
      </c>
      <c r="D109" s="156">
        <v>5991.76</v>
      </c>
      <c r="E109" s="154" t="s">
        <v>183</v>
      </c>
      <c r="F109" s="156">
        <v>-143.78</v>
      </c>
      <c r="G109" s="156">
        <v>4261.82</v>
      </c>
      <c r="H109" s="156">
        <v>2002.67</v>
      </c>
      <c r="I109" s="156">
        <v>-68.430000000000007</v>
      </c>
      <c r="J109" s="156">
        <v>-60.52</v>
      </c>
    </row>
    <row r="110" spans="1:10">
      <c r="A110" s="146">
        <v>42369</v>
      </c>
      <c r="B110" s="154" t="s">
        <v>202</v>
      </c>
      <c r="C110" s="154" t="s">
        <v>203</v>
      </c>
      <c r="D110" s="156">
        <v>1819.59</v>
      </c>
      <c r="E110" s="154" t="s">
        <v>183</v>
      </c>
      <c r="F110" s="156">
        <v>-703.63</v>
      </c>
      <c r="G110" s="156">
        <v>2057.33</v>
      </c>
      <c r="H110" s="156">
        <v>484.28</v>
      </c>
      <c r="I110" s="156">
        <v>0</v>
      </c>
      <c r="J110" s="156">
        <v>-18.39</v>
      </c>
    </row>
    <row r="111" spans="1:10" s="344" customFormat="1">
      <c r="A111" s="146">
        <v>42400</v>
      </c>
      <c r="B111" s="154" t="s">
        <v>202</v>
      </c>
      <c r="C111" s="154" t="s">
        <v>203</v>
      </c>
      <c r="D111" s="156">
        <v>0</v>
      </c>
      <c r="E111" s="154" t="s">
        <v>183</v>
      </c>
      <c r="F111" s="156">
        <v>0</v>
      </c>
      <c r="G111" s="156">
        <v>0</v>
      </c>
      <c r="H111" s="156">
        <v>0</v>
      </c>
      <c r="I111" s="156">
        <v>0</v>
      </c>
      <c r="J111" s="156">
        <v>0</v>
      </c>
    </row>
    <row r="112" spans="1:10" s="344" customFormat="1">
      <c r="A112" s="146">
        <v>42429</v>
      </c>
      <c r="B112" s="154" t="s">
        <v>202</v>
      </c>
      <c r="C112" s="154" t="s">
        <v>203</v>
      </c>
      <c r="D112" s="156">
        <v>0</v>
      </c>
      <c r="E112" s="154" t="s">
        <v>183</v>
      </c>
      <c r="F112" s="156">
        <v>0</v>
      </c>
      <c r="G112" s="156">
        <v>0</v>
      </c>
      <c r="H112" s="156">
        <v>0</v>
      </c>
      <c r="I112" s="156">
        <v>0</v>
      </c>
      <c r="J112" s="156">
        <v>0</v>
      </c>
    </row>
    <row r="113" spans="1:10" s="344" customFormat="1">
      <c r="A113" s="146">
        <v>42460</v>
      </c>
      <c r="B113" s="154" t="s">
        <v>202</v>
      </c>
      <c r="C113" s="154" t="s">
        <v>203</v>
      </c>
      <c r="D113" s="156">
        <v>0</v>
      </c>
      <c r="E113" s="154" t="s">
        <v>183</v>
      </c>
      <c r="F113" s="156">
        <v>0</v>
      </c>
      <c r="G113" s="156">
        <v>0</v>
      </c>
      <c r="H113" s="156">
        <v>0</v>
      </c>
      <c r="I113" s="156">
        <v>0</v>
      </c>
      <c r="J113" s="156">
        <v>0</v>
      </c>
    </row>
    <row r="114" spans="1:10" s="344" customFormat="1">
      <c r="A114" s="146">
        <v>42490</v>
      </c>
      <c r="B114" s="154" t="s">
        <v>202</v>
      </c>
      <c r="C114" s="154" t="s">
        <v>203</v>
      </c>
      <c r="D114" s="156">
        <v>0</v>
      </c>
      <c r="E114" s="154" t="s">
        <v>183</v>
      </c>
      <c r="F114" s="156">
        <v>0</v>
      </c>
      <c r="G114" s="156">
        <v>0</v>
      </c>
      <c r="H114" s="156">
        <v>0</v>
      </c>
      <c r="I114" s="156">
        <v>0</v>
      </c>
      <c r="J114" s="156">
        <v>0</v>
      </c>
    </row>
    <row r="115" spans="1:10">
      <c r="A115" s="146">
        <v>42521</v>
      </c>
      <c r="B115" s="154" t="s">
        <v>202</v>
      </c>
      <c r="C115" s="154" t="s">
        <v>203</v>
      </c>
      <c r="D115" s="156">
        <v>660355.86</v>
      </c>
      <c r="E115" s="154" t="s">
        <v>183</v>
      </c>
      <c r="F115" s="156">
        <v>674442.41</v>
      </c>
      <c r="G115" s="156">
        <v>12959.65</v>
      </c>
      <c r="H115" s="156">
        <v>-19488.18</v>
      </c>
      <c r="I115" s="156">
        <v>-887.76</v>
      </c>
      <c r="J115" s="156">
        <v>-6670.26</v>
      </c>
    </row>
    <row r="116" spans="1:10">
      <c r="A116" s="146">
        <v>42551</v>
      </c>
      <c r="B116" s="154" t="s">
        <v>202</v>
      </c>
      <c r="C116" s="154" t="s">
        <v>203</v>
      </c>
      <c r="D116" s="156">
        <v>685109.68</v>
      </c>
      <c r="E116" s="154" t="s">
        <v>183</v>
      </c>
      <c r="F116" s="156">
        <v>688459.76</v>
      </c>
      <c r="G116" s="156">
        <v>3572.02</v>
      </c>
      <c r="H116" s="156">
        <v>20.52</v>
      </c>
      <c r="I116" s="156">
        <v>-22.33</v>
      </c>
      <c r="J116" s="156">
        <v>-6920.29</v>
      </c>
    </row>
    <row r="117" spans="1:10">
      <c r="A117" s="146">
        <v>42582</v>
      </c>
      <c r="B117" s="154" t="s">
        <v>202</v>
      </c>
      <c r="C117" s="154" t="s">
        <v>203</v>
      </c>
      <c r="D117" s="156">
        <v>737364.54</v>
      </c>
      <c r="E117" s="154" t="s">
        <v>183</v>
      </c>
      <c r="F117" s="156">
        <v>739065.92</v>
      </c>
      <c r="G117" s="156">
        <v>2520.4</v>
      </c>
      <c r="H117" s="156">
        <v>3295.3</v>
      </c>
      <c r="I117" s="156">
        <v>-68.959999999999994</v>
      </c>
      <c r="J117" s="156">
        <v>-7448.12</v>
      </c>
    </row>
    <row r="118" spans="1:10">
      <c r="A118" s="146">
        <v>42613</v>
      </c>
      <c r="B118" s="154" t="s">
        <v>202</v>
      </c>
      <c r="C118" s="154" t="s">
        <v>203</v>
      </c>
      <c r="D118" s="156">
        <v>693102.27</v>
      </c>
      <c r="E118" s="154" t="s">
        <v>183</v>
      </c>
      <c r="F118" s="156">
        <v>695607.94</v>
      </c>
      <c r="G118" s="156">
        <v>3849.77</v>
      </c>
      <c r="H118" s="156">
        <v>660.51</v>
      </c>
      <c r="I118" s="156">
        <v>-14.92</v>
      </c>
      <c r="J118" s="156">
        <v>-7001.03</v>
      </c>
    </row>
    <row r="119" spans="1:10">
      <c r="A119" s="146">
        <v>42643</v>
      </c>
      <c r="B119" s="154" t="s">
        <v>202</v>
      </c>
      <c r="C119" s="154" t="s">
        <v>203</v>
      </c>
      <c r="D119" s="156">
        <v>711190.6</v>
      </c>
      <c r="E119" s="154" t="s">
        <v>183</v>
      </c>
      <c r="F119" s="156">
        <v>713836.67</v>
      </c>
      <c r="G119" s="156">
        <v>2073.3000000000002</v>
      </c>
      <c r="H119" s="156">
        <v>2580.7600000000002</v>
      </c>
      <c r="I119" s="156">
        <v>-116.39</v>
      </c>
      <c r="J119" s="156">
        <v>-7183.74</v>
      </c>
    </row>
    <row r="120" spans="1:10">
      <c r="A120" s="146">
        <v>42674</v>
      </c>
      <c r="B120" s="154" t="s">
        <v>202</v>
      </c>
      <c r="C120" s="154" t="s">
        <v>203</v>
      </c>
      <c r="D120" s="156">
        <v>713490.68</v>
      </c>
      <c r="E120" s="154" t="s">
        <v>183</v>
      </c>
      <c r="F120" s="156">
        <v>718300.43</v>
      </c>
      <c r="G120" s="156">
        <v>2185.11</v>
      </c>
      <c r="H120" s="156">
        <v>283.10000000000002</v>
      </c>
      <c r="I120" s="156">
        <v>-70.98</v>
      </c>
      <c r="J120" s="156">
        <v>-7206.98</v>
      </c>
    </row>
    <row r="121" spans="1:10">
      <c r="A121" s="146">
        <v>42704</v>
      </c>
      <c r="B121" s="154" t="s">
        <v>202</v>
      </c>
      <c r="C121" s="154" t="s">
        <v>203</v>
      </c>
      <c r="D121" s="156">
        <v>709241.13</v>
      </c>
      <c r="E121" s="154" t="s">
        <v>183</v>
      </c>
      <c r="F121" s="156">
        <v>708876.78</v>
      </c>
      <c r="G121" s="156">
        <v>4628.4799999999996</v>
      </c>
      <c r="H121" s="156">
        <v>2973.96</v>
      </c>
      <c r="I121" s="156">
        <v>-74.040000000000006</v>
      </c>
      <c r="J121" s="156">
        <v>-7164.05</v>
      </c>
    </row>
    <row r="122" spans="1:10">
      <c r="A122" s="146">
        <v>42735</v>
      </c>
      <c r="B122" s="154" t="s">
        <v>202</v>
      </c>
      <c r="C122" s="154" t="s">
        <v>203</v>
      </c>
      <c r="D122" s="156">
        <v>700251.03</v>
      </c>
      <c r="E122" s="154" t="s">
        <v>183</v>
      </c>
      <c r="F122" s="156">
        <v>703856.26</v>
      </c>
      <c r="G122" s="156">
        <v>3479.89</v>
      </c>
      <c r="H122" s="156">
        <v>23.24</v>
      </c>
      <c r="I122" s="156">
        <v>-35.119999999999997</v>
      </c>
      <c r="J122" s="156">
        <v>-7073.24</v>
      </c>
    </row>
    <row r="123" spans="1:10">
      <c r="A123" s="146">
        <v>42766</v>
      </c>
      <c r="B123" s="154" t="s">
        <v>202</v>
      </c>
      <c r="C123" s="154" t="s">
        <v>203</v>
      </c>
      <c r="D123" s="156">
        <v>871140.71</v>
      </c>
      <c r="E123" s="154" t="s">
        <v>183</v>
      </c>
      <c r="F123" s="156">
        <v>879182.67</v>
      </c>
      <c r="G123" s="156">
        <v>2842.57</v>
      </c>
      <c r="H123" s="156">
        <v>258.83</v>
      </c>
      <c r="I123" s="156">
        <v>-2343.96</v>
      </c>
      <c r="J123" s="156">
        <v>-8799.4</v>
      </c>
    </row>
    <row r="124" spans="1:10">
      <c r="A124" s="146">
        <v>42794</v>
      </c>
      <c r="B124" s="154" t="s">
        <v>202</v>
      </c>
      <c r="C124" s="154" t="s">
        <v>203</v>
      </c>
      <c r="D124" s="156">
        <v>658119</v>
      </c>
      <c r="E124" s="154" t="s">
        <v>183</v>
      </c>
      <c r="F124" s="156">
        <v>664287.52</v>
      </c>
      <c r="G124" s="156">
        <v>1417.69</v>
      </c>
      <c r="H124" s="156">
        <v>252.43</v>
      </c>
      <c r="I124" s="156">
        <v>-1190.98</v>
      </c>
      <c r="J124" s="156">
        <v>-6647.66</v>
      </c>
    </row>
    <row r="125" spans="1:10">
      <c r="A125" s="146">
        <v>42825</v>
      </c>
      <c r="B125" s="154" t="s">
        <v>202</v>
      </c>
      <c r="C125" s="154" t="s">
        <v>203</v>
      </c>
      <c r="D125" s="156">
        <v>642977.85</v>
      </c>
      <c r="E125" s="154" t="s">
        <v>183</v>
      </c>
      <c r="F125" s="156">
        <v>645833.49</v>
      </c>
      <c r="G125" s="156">
        <v>4410.68</v>
      </c>
      <c r="H125" s="156">
        <v>-667.48</v>
      </c>
      <c r="I125" s="156">
        <v>-104.11</v>
      </c>
      <c r="J125" s="156">
        <v>-6494.73</v>
      </c>
    </row>
    <row r="126" spans="1:10">
      <c r="A126" s="146">
        <v>42855</v>
      </c>
      <c r="B126" s="154" t="s">
        <v>202</v>
      </c>
      <c r="C126" s="154" t="s">
        <v>203</v>
      </c>
      <c r="D126" s="156">
        <v>746476.76</v>
      </c>
      <c r="E126" s="154" t="s">
        <v>183</v>
      </c>
      <c r="F126" s="156">
        <v>744353.65</v>
      </c>
      <c r="G126" s="156">
        <v>6352.09</v>
      </c>
      <c r="H126" s="156">
        <v>3340.25</v>
      </c>
      <c r="I126" s="156">
        <v>-29.07</v>
      </c>
      <c r="J126" s="156">
        <v>-7540.16</v>
      </c>
    </row>
    <row r="127" spans="1:10">
      <c r="A127" s="146">
        <v>42886</v>
      </c>
      <c r="B127" s="154" t="s">
        <v>202</v>
      </c>
      <c r="C127" s="154" t="s">
        <v>203</v>
      </c>
      <c r="D127" s="156">
        <v>728840.15</v>
      </c>
      <c r="E127" s="154" t="s">
        <v>183</v>
      </c>
      <c r="F127" s="156">
        <v>737738.3</v>
      </c>
      <c r="G127" s="156">
        <v>3756.95</v>
      </c>
      <c r="H127" s="156">
        <v>-5138.5</v>
      </c>
      <c r="I127" s="156">
        <v>-154.57</v>
      </c>
      <c r="J127" s="156">
        <v>-7362.03</v>
      </c>
    </row>
    <row r="128" spans="1:10">
      <c r="A128" s="146">
        <v>42916</v>
      </c>
      <c r="B128" s="154" t="s">
        <v>202</v>
      </c>
      <c r="C128" s="154" t="s">
        <v>203</v>
      </c>
      <c r="D128" s="156">
        <v>739269.87</v>
      </c>
      <c r="E128" s="154" t="s">
        <v>183</v>
      </c>
      <c r="F128" s="156">
        <v>743738.32</v>
      </c>
      <c r="G128" s="156">
        <v>2402.63</v>
      </c>
      <c r="H128" s="156">
        <v>596.28</v>
      </c>
      <c r="I128" s="156">
        <v>0</v>
      </c>
      <c r="J128" s="156">
        <v>7467.36</v>
      </c>
    </row>
    <row r="129" spans="1:10">
      <c r="A129" s="146">
        <v>42947</v>
      </c>
      <c r="B129" s="154" t="s">
        <v>202</v>
      </c>
      <c r="C129" s="154" t="s">
        <v>203</v>
      </c>
      <c r="D129" s="156">
        <v>560296.85</v>
      </c>
      <c r="E129" s="154" t="s">
        <v>183</v>
      </c>
      <c r="F129" s="156">
        <v>716441.12</v>
      </c>
      <c r="G129" s="156">
        <v>4386.4399999999996</v>
      </c>
      <c r="H129" s="156">
        <v>-154724.5</v>
      </c>
      <c r="I129" s="156">
        <v>-146.65</v>
      </c>
      <c r="J129" s="156">
        <v>5659.56</v>
      </c>
    </row>
    <row r="130" spans="1:10">
      <c r="A130" s="146">
        <v>42978</v>
      </c>
      <c r="B130" s="154" t="s">
        <v>202</v>
      </c>
      <c r="C130" s="154" t="s">
        <v>203</v>
      </c>
      <c r="D130" s="156">
        <v>759588.97</v>
      </c>
      <c r="E130" s="154" t="s">
        <v>183</v>
      </c>
      <c r="F130" s="156">
        <v>760687.67</v>
      </c>
      <c r="G130" s="156">
        <v>6061.79</v>
      </c>
      <c r="H130" s="156">
        <v>612.41999999999996</v>
      </c>
      <c r="I130" s="156">
        <v>-100.29</v>
      </c>
      <c r="J130" s="156">
        <v>7672.62</v>
      </c>
    </row>
    <row r="131" spans="1:10">
      <c r="A131" s="146">
        <v>43008</v>
      </c>
      <c r="B131" s="154" t="s">
        <v>202</v>
      </c>
      <c r="C131" s="154" t="s">
        <v>203</v>
      </c>
      <c r="D131" s="156">
        <v>711482.48</v>
      </c>
      <c r="E131" s="154" t="s">
        <v>183</v>
      </c>
      <c r="F131" s="156">
        <v>716258.13</v>
      </c>
      <c r="G131" s="156">
        <v>2999.46</v>
      </c>
      <c r="H131" s="156">
        <v>-517.75</v>
      </c>
      <c r="I131" s="156">
        <v>-70.67</v>
      </c>
      <c r="J131" s="156">
        <v>7186.69</v>
      </c>
    </row>
    <row r="132" spans="1:10">
      <c r="A132" s="146">
        <v>43039</v>
      </c>
      <c r="B132" s="154" t="s">
        <v>202</v>
      </c>
      <c r="C132" s="154" t="s">
        <v>203</v>
      </c>
      <c r="D132" s="156">
        <v>730768.84</v>
      </c>
      <c r="E132" s="154" t="s">
        <v>183</v>
      </c>
      <c r="F132" s="156">
        <v>732086.94</v>
      </c>
      <c r="G132" s="156">
        <v>3131.7</v>
      </c>
      <c r="H132" s="156">
        <v>2982.12</v>
      </c>
      <c r="I132" s="156">
        <v>-50.41</v>
      </c>
      <c r="J132" s="156">
        <v>7381.51</v>
      </c>
    </row>
    <row r="133" spans="1:10">
      <c r="A133" s="146">
        <v>43069</v>
      </c>
      <c r="B133" s="154" t="s">
        <v>202</v>
      </c>
      <c r="C133" s="154" t="s">
        <v>203</v>
      </c>
      <c r="D133" s="156">
        <v>685859.82</v>
      </c>
      <c r="E133" s="154" t="s">
        <v>183</v>
      </c>
      <c r="F133" s="156">
        <v>656393.80000000005</v>
      </c>
      <c r="G133" s="156">
        <v>35540.589999999997</v>
      </c>
      <c r="H133" s="156">
        <v>1536.98</v>
      </c>
      <c r="I133" s="156">
        <v>-683.67</v>
      </c>
      <c r="J133" s="156">
        <v>6927.88</v>
      </c>
    </row>
    <row r="134" spans="1:10">
      <c r="A134" s="146">
        <v>43100</v>
      </c>
      <c r="B134" s="154" t="s">
        <v>202</v>
      </c>
      <c r="C134" s="154" t="s">
        <v>203</v>
      </c>
      <c r="D134" s="156">
        <v>724260.99</v>
      </c>
      <c r="E134" s="154" t="s">
        <v>183</v>
      </c>
      <c r="F134" s="156">
        <v>701764.13</v>
      </c>
      <c r="G134" s="156">
        <v>29277.3</v>
      </c>
      <c r="H134" s="156">
        <v>587.33000000000004</v>
      </c>
      <c r="I134" s="156">
        <v>-52</v>
      </c>
      <c r="J134" s="156">
        <v>7315.77</v>
      </c>
    </row>
    <row r="135" spans="1:10">
      <c r="A135" s="146">
        <v>43131</v>
      </c>
      <c r="B135" s="154" t="s">
        <v>202</v>
      </c>
      <c r="C135" s="154" t="s">
        <v>203</v>
      </c>
      <c r="D135" s="156">
        <v>877242.02</v>
      </c>
      <c r="E135" s="154" t="s">
        <v>183</v>
      </c>
      <c r="F135" s="156">
        <v>845880.46</v>
      </c>
      <c r="G135" s="156">
        <v>40402.32</v>
      </c>
      <c r="H135" s="156">
        <v>9.14</v>
      </c>
      <c r="I135" s="156">
        <v>-188.87</v>
      </c>
      <c r="J135" s="156">
        <v>8861.0300000000007</v>
      </c>
    </row>
    <row r="136" spans="1:10">
      <c r="A136" s="146">
        <v>43159</v>
      </c>
      <c r="B136" s="154" t="s">
        <v>202</v>
      </c>
      <c r="C136" s="154" t="s">
        <v>203</v>
      </c>
      <c r="D136" s="156">
        <v>690323.59</v>
      </c>
      <c r="E136" s="154" t="s">
        <v>183</v>
      </c>
      <c r="F136" s="156">
        <v>672811.55</v>
      </c>
      <c r="G136" s="156">
        <v>24581.69</v>
      </c>
      <c r="H136" s="156">
        <v>-7.6</v>
      </c>
      <c r="I136" s="156">
        <v>-89.08</v>
      </c>
      <c r="J136" s="156">
        <v>6972.97</v>
      </c>
    </row>
    <row r="137" spans="1:10">
      <c r="A137" s="146">
        <v>43190</v>
      </c>
      <c r="B137" s="154" t="s">
        <v>202</v>
      </c>
      <c r="C137" s="154" t="s">
        <v>203</v>
      </c>
      <c r="D137" s="156">
        <v>649181.73</v>
      </c>
      <c r="E137" s="154" t="s">
        <v>183</v>
      </c>
      <c r="F137" s="156">
        <v>632281.47</v>
      </c>
      <c r="G137" s="156">
        <v>24107.14</v>
      </c>
      <c r="H137" s="156">
        <v>-587.13</v>
      </c>
      <c r="I137" s="156">
        <v>-62.36</v>
      </c>
      <c r="J137" s="156">
        <v>6557.39</v>
      </c>
    </row>
    <row r="138" spans="1:10">
      <c r="A138" s="146">
        <v>43220</v>
      </c>
      <c r="B138" s="154" t="s">
        <v>202</v>
      </c>
      <c r="C138" s="154" t="s">
        <v>203</v>
      </c>
      <c r="D138" s="156">
        <v>839725.25</v>
      </c>
      <c r="E138" s="154" t="s">
        <v>183</v>
      </c>
      <c r="F138" s="156">
        <v>827969.69</v>
      </c>
      <c r="G138" s="156">
        <v>19138.97</v>
      </c>
      <c r="H138" s="156">
        <v>1098.6600000000001</v>
      </c>
      <c r="I138" s="156">
        <v>0</v>
      </c>
      <c r="J138" s="156">
        <v>8482.07</v>
      </c>
    </row>
    <row r="139" spans="1:10">
      <c r="A139" s="146">
        <v>43251</v>
      </c>
      <c r="B139" s="154" t="s">
        <v>202</v>
      </c>
      <c r="C139" s="154" t="s">
        <v>203</v>
      </c>
      <c r="D139" s="156">
        <v>734104.02</v>
      </c>
      <c r="E139" s="154" t="s">
        <v>183</v>
      </c>
      <c r="F139" s="156">
        <v>729734.25</v>
      </c>
      <c r="G139" s="156">
        <v>20573.05</v>
      </c>
      <c r="H139" s="156">
        <v>-8788.09</v>
      </c>
      <c r="I139" s="156">
        <v>0</v>
      </c>
      <c r="J139" s="156">
        <v>7415.19</v>
      </c>
    </row>
    <row r="140" spans="1:10">
      <c r="A140" s="146">
        <v>43281</v>
      </c>
      <c r="B140" s="154" t="s">
        <v>202</v>
      </c>
      <c r="C140" s="154" t="s">
        <v>203</v>
      </c>
      <c r="D140" s="156">
        <v>765902.1</v>
      </c>
      <c r="E140" s="154" t="s">
        <v>183</v>
      </c>
      <c r="F140" s="156">
        <v>752092.03</v>
      </c>
      <c r="G140" s="156">
        <v>21287.86</v>
      </c>
      <c r="H140" s="156">
        <v>293.8</v>
      </c>
      <c r="I140" s="156">
        <v>-35.200000000000003</v>
      </c>
      <c r="J140" s="156">
        <v>7736.39</v>
      </c>
    </row>
    <row r="141" spans="1:10">
      <c r="A141" s="146">
        <v>43312</v>
      </c>
      <c r="B141" s="154" t="s">
        <v>202</v>
      </c>
      <c r="C141" s="154" t="s">
        <v>203</v>
      </c>
      <c r="D141" s="156">
        <v>776344.43</v>
      </c>
      <c r="E141" s="154" t="s">
        <v>183</v>
      </c>
      <c r="F141" s="156">
        <v>756739.07</v>
      </c>
      <c r="G141" s="156">
        <v>25749.24</v>
      </c>
      <c r="H141" s="156">
        <v>1743.86</v>
      </c>
      <c r="I141" s="156">
        <v>-45.87</v>
      </c>
      <c r="J141" s="156">
        <v>7841.87</v>
      </c>
    </row>
    <row r="142" spans="1:10">
      <c r="A142" s="146">
        <v>43343</v>
      </c>
      <c r="B142" s="154" t="s">
        <v>202</v>
      </c>
      <c r="C142" s="154" t="s">
        <v>203</v>
      </c>
      <c r="D142" s="156">
        <v>792053.38</v>
      </c>
      <c r="E142" s="154" t="s">
        <v>183</v>
      </c>
      <c r="F142" s="156">
        <v>765894.3</v>
      </c>
      <c r="G142" s="156">
        <v>34269.72</v>
      </c>
      <c r="H142" s="156">
        <v>117.44</v>
      </c>
      <c r="I142" s="156">
        <v>-227.54</v>
      </c>
      <c r="J142" s="156">
        <v>8000.54</v>
      </c>
    </row>
    <row r="143" spans="1:10">
      <c r="A143" s="146">
        <v>43373</v>
      </c>
      <c r="B143" s="154" t="s">
        <v>202</v>
      </c>
      <c r="C143" s="154" t="s">
        <v>203</v>
      </c>
      <c r="D143" s="156">
        <v>787013.14</v>
      </c>
      <c r="E143" s="154" t="s">
        <v>183</v>
      </c>
      <c r="F143" s="156">
        <v>767941.97</v>
      </c>
      <c r="G143" s="156">
        <v>25554.01</v>
      </c>
      <c r="H143" s="156">
        <v>1507.6</v>
      </c>
      <c r="I143" s="156">
        <v>-40.82</v>
      </c>
      <c r="J143" s="156">
        <v>7949.62</v>
      </c>
    </row>
    <row r="144" spans="1:10">
      <c r="A144" s="146">
        <v>43404</v>
      </c>
      <c r="B144" s="154" t="s">
        <v>202</v>
      </c>
      <c r="C144" s="154" t="s">
        <v>203</v>
      </c>
      <c r="D144" s="156">
        <v>708303.73</v>
      </c>
      <c r="E144" s="154" t="s">
        <v>183</v>
      </c>
      <c r="F144" s="156">
        <v>690164.16</v>
      </c>
      <c r="G144" s="156">
        <v>24342.47</v>
      </c>
      <c r="H144" s="156">
        <v>992.03</v>
      </c>
      <c r="I144" s="156">
        <v>-40.36</v>
      </c>
      <c r="J144" s="156">
        <v>7154.57</v>
      </c>
    </row>
    <row r="145" spans="1:10">
      <c r="A145" s="146">
        <v>43434</v>
      </c>
      <c r="B145" s="154" t="s">
        <v>202</v>
      </c>
      <c r="C145" s="154" t="s">
        <v>203</v>
      </c>
      <c r="D145" s="156">
        <v>828727.35</v>
      </c>
      <c r="E145" s="154" t="s">
        <v>183</v>
      </c>
      <c r="F145" s="156">
        <v>830689.15</v>
      </c>
      <c r="G145" s="156">
        <v>5445.65</v>
      </c>
      <c r="H145" s="156">
        <v>1071.02</v>
      </c>
      <c r="I145" s="156">
        <v>-107.49</v>
      </c>
      <c r="J145" s="156">
        <v>8370.98</v>
      </c>
    </row>
    <row r="146" spans="1:10">
      <c r="A146" s="146">
        <v>43465</v>
      </c>
      <c r="B146" s="154" t="s">
        <v>202</v>
      </c>
      <c r="C146" s="154" t="s">
        <v>203</v>
      </c>
      <c r="D146" s="156">
        <v>788315.5</v>
      </c>
      <c r="E146" s="154" t="s">
        <v>183</v>
      </c>
      <c r="F146" s="156">
        <v>777575.55</v>
      </c>
      <c r="G146" s="156">
        <v>19296.990000000002</v>
      </c>
      <c r="H146" s="156">
        <v>-508.2</v>
      </c>
      <c r="I146" s="156">
        <v>-86.06</v>
      </c>
      <c r="J146" s="156">
        <v>7962.78</v>
      </c>
    </row>
    <row r="147" spans="1:10">
      <c r="A147" s="146">
        <v>43496</v>
      </c>
      <c r="B147" s="154" t="s">
        <v>202</v>
      </c>
      <c r="C147" s="154" t="s">
        <v>203</v>
      </c>
      <c r="D147" s="156">
        <v>935009.96</v>
      </c>
      <c r="E147" s="154" t="s">
        <v>183</v>
      </c>
      <c r="F147" s="156">
        <v>920608.66</v>
      </c>
      <c r="G147" s="156">
        <v>23776.55</v>
      </c>
      <c r="H147" s="156">
        <v>373.62</v>
      </c>
      <c r="I147" s="156">
        <v>-304.33</v>
      </c>
      <c r="J147" s="156">
        <v>9444.5400000000009</v>
      </c>
    </row>
    <row r="148" spans="1:10">
      <c r="A148" s="146">
        <v>43524</v>
      </c>
      <c r="B148" s="154" t="s">
        <v>202</v>
      </c>
      <c r="C148" s="154" t="s">
        <v>203</v>
      </c>
      <c r="D148" s="156">
        <v>751637.33</v>
      </c>
      <c r="E148" s="154" t="s">
        <v>183</v>
      </c>
      <c r="F148" s="156">
        <v>737366.65</v>
      </c>
      <c r="G148" s="156">
        <v>22167.42</v>
      </c>
      <c r="H148" s="156">
        <v>416.81</v>
      </c>
      <c r="I148" s="156">
        <v>-721.26</v>
      </c>
      <c r="J148" s="156">
        <v>7592.29</v>
      </c>
    </row>
    <row r="149" spans="1:10">
      <c r="A149" s="146">
        <v>43555</v>
      </c>
      <c r="B149" s="154" t="s">
        <v>202</v>
      </c>
      <c r="C149" s="154" t="s">
        <v>203</v>
      </c>
      <c r="D149" s="156">
        <v>744688.65</v>
      </c>
      <c r="E149" s="154" t="s">
        <v>183</v>
      </c>
      <c r="F149" s="156">
        <v>728688.19</v>
      </c>
      <c r="G149" s="156">
        <v>23325.919999999998</v>
      </c>
      <c r="H149" s="156">
        <v>231.3</v>
      </c>
      <c r="I149" s="156">
        <v>-34.65</v>
      </c>
      <c r="J149" s="156">
        <v>7522.11</v>
      </c>
    </row>
    <row r="150" spans="1:10">
      <c r="A150" s="146">
        <v>43585</v>
      </c>
      <c r="B150" s="154" t="s">
        <v>202</v>
      </c>
      <c r="C150" s="154" t="s">
        <v>203</v>
      </c>
      <c r="D150" s="156">
        <v>833521.41</v>
      </c>
      <c r="E150" s="154" t="s">
        <v>183</v>
      </c>
      <c r="F150" s="156">
        <v>821266.76</v>
      </c>
      <c r="G150" s="156">
        <v>20622.04</v>
      </c>
      <c r="H150" s="156">
        <v>465.96</v>
      </c>
      <c r="I150" s="156">
        <v>-413.94</v>
      </c>
      <c r="J150" s="156">
        <v>8419.41</v>
      </c>
    </row>
    <row r="151" spans="1:10">
      <c r="A151" s="146">
        <v>43616</v>
      </c>
      <c r="B151" s="154" t="s">
        <v>202</v>
      </c>
      <c r="C151" s="154" t="s">
        <v>203</v>
      </c>
      <c r="D151" s="156">
        <v>818414.01</v>
      </c>
      <c r="E151" s="154" t="s">
        <v>183</v>
      </c>
      <c r="F151" s="156">
        <v>836642.63</v>
      </c>
      <c r="G151" s="156">
        <v>17963.580000000002</v>
      </c>
      <c r="H151" s="156">
        <v>-27896.43</v>
      </c>
      <c r="I151" s="156">
        <v>-28.96</v>
      </c>
      <c r="J151" s="156">
        <v>8266.81</v>
      </c>
    </row>
    <row r="152" spans="1:10">
      <c r="A152" s="146">
        <v>43646</v>
      </c>
      <c r="B152" s="154" t="s">
        <v>202</v>
      </c>
      <c r="C152" s="154" t="s">
        <v>203</v>
      </c>
      <c r="D152" s="156">
        <v>872283.59</v>
      </c>
      <c r="E152" s="154" t="s">
        <v>183</v>
      </c>
      <c r="F152" s="156">
        <v>862855.1</v>
      </c>
      <c r="G152" s="156">
        <v>18086.52</v>
      </c>
      <c r="H152" s="156">
        <v>152.91999999999999</v>
      </c>
      <c r="I152" s="156">
        <v>0</v>
      </c>
      <c r="J152" s="156">
        <v>8810.9500000000007</v>
      </c>
    </row>
    <row r="153" spans="1:10">
      <c r="A153" s="146">
        <v>43677</v>
      </c>
      <c r="B153" s="154" t="s">
        <v>202</v>
      </c>
      <c r="C153" s="154" t="s">
        <v>203</v>
      </c>
      <c r="D153" s="156">
        <v>809319.01</v>
      </c>
      <c r="E153" s="154" t="s">
        <v>183</v>
      </c>
      <c r="F153" s="156">
        <v>792354.61</v>
      </c>
      <c r="G153" s="156">
        <v>24741.759999999998</v>
      </c>
      <c r="H153" s="156">
        <v>397.58</v>
      </c>
      <c r="I153" s="156">
        <v>0</v>
      </c>
      <c r="J153" s="156">
        <v>8174.94</v>
      </c>
    </row>
    <row r="154" spans="1:10">
      <c r="A154" s="146">
        <v>43708</v>
      </c>
      <c r="B154" s="154" t="s">
        <v>202</v>
      </c>
      <c r="C154" s="154" t="s">
        <v>203</v>
      </c>
      <c r="D154" s="156">
        <v>853304.74</v>
      </c>
      <c r="E154" s="154" t="s">
        <v>183</v>
      </c>
      <c r="F154" s="156">
        <v>839176.55</v>
      </c>
      <c r="G154" s="156">
        <v>22883.49</v>
      </c>
      <c r="H154" s="156">
        <v>25.4</v>
      </c>
      <c r="I154" s="156">
        <v>-161.47</v>
      </c>
      <c r="J154" s="156">
        <v>8619.23</v>
      </c>
    </row>
    <row r="155" spans="1:10">
      <c r="A155" s="146">
        <v>43738</v>
      </c>
      <c r="B155" s="154" t="s">
        <v>202</v>
      </c>
      <c r="C155" s="154" t="s">
        <v>203</v>
      </c>
      <c r="D155" s="156">
        <v>847224.25</v>
      </c>
      <c r="E155" s="154" t="s">
        <v>183</v>
      </c>
      <c r="F155" s="156">
        <v>827208.19</v>
      </c>
      <c r="G155" s="156">
        <v>28513.119999999999</v>
      </c>
      <c r="H155" s="156">
        <v>93.06</v>
      </c>
      <c r="I155" s="156">
        <v>-32.299999999999997</v>
      </c>
      <c r="J155" s="156">
        <v>8557.82</v>
      </c>
    </row>
    <row r="156" spans="1:10">
      <c r="A156" s="146">
        <v>43769</v>
      </c>
      <c r="B156" s="154" t="s">
        <v>202</v>
      </c>
      <c r="C156" s="154" t="s">
        <v>203</v>
      </c>
      <c r="D156" s="156">
        <v>855148.03</v>
      </c>
      <c r="E156" s="154" t="s">
        <v>183</v>
      </c>
      <c r="F156" s="156">
        <v>836299.25</v>
      </c>
      <c r="G156" s="156">
        <v>28110.23</v>
      </c>
      <c r="H156" s="156">
        <v>-490.3</v>
      </c>
      <c r="I156" s="156">
        <v>-133.29</v>
      </c>
      <c r="J156" s="156">
        <v>8637.86</v>
      </c>
    </row>
    <row r="157" spans="1:10">
      <c r="A157" s="146">
        <v>43799</v>
      </c>
      <c r="B157" s="154" t="s">
        <v>202</v>
      </c>
      <c r="C157" s="154" t="s">
        <v>203</v>
      </c>
      <c r="D157" s="156">
        <v>844365.83</v>
      </c>
      <c r="E157" s="154" t="s">
        <v>183</v>
      </c>
      <c r="F157" s="156">
        <v>827942.87</v>
      </c>
      <c r="G157" s="156">
        <v>25401.32</v>
      </c>
      <c r="H157" s="156">
        <v>1051.5899999999999</v>
      </c>
      <c r="I157" s="156">
        <v>-1501</v>
      </c>
      <c r="J157" s="156">
        <v>8528.9500000000007</v>
      </c>
    </row>
    <row r="158" spans="1:10">
      <c r="A158" s="146">
        <v>43830</v>
      </c>
      <c r="B158" s="154" t="s">
        <v>202</v>
      </c>
      <c r="C158" s="154" t="s">
        <v>203</v>
      </c>
      <c r="D158" s="156">
        <v>859134.7</v>
      </c>
      <c r="E158" s="154" t="s">
        <v>183</v>
      </c>
      <c r="F158" s="156">
        <v>846651.99</v>
      </c>
      <c r="G158" s="156">
        <v>20865.689999999999</v>
      </c>
      <c r="H158" s="156">
        <v>360.95</v>
      </c>
      <c r="I158" s="156">
        <v>-65.790000000000006</v>
      </c>
      <c r="J158" s="156">
        <v>8678.14</v>
      </c>
    </row>
    <row r="159" spans="1:10">
      <c r="A159" s="146">
        <v>43861</v>
      </c>
      <c r="B159" s="154" t="s">
        <v>202</v>
      </c>
      <c r="C159" s="154" t="s">
        <v>203</v>
      </c>
      <c r="D159" s="156">
        <v>973289.75</v>
      </c>
      <c r="E159" s="154" t="s">
        <v>183</v>
      </c>
      <c r="F159" s="156">
        <v>971072.64</v>
      </c>
      <c r="G159" s="156">
        <v>27375.119999999999</v>
      </c>
      <c r="H159" s="156">
        <v>-15166.73</v>
      </c>
      <c r="I159" s="156">
        <v>-160.08000000000001</v>
      </c>
      <c r="J159" s="156">
        <v>9831.2000000000007</v>
      </c>
    </row>
    <row r="160" spans="1:10">
      <c r="A160" s="146">
        <v>43890</v>
      </c>
      <c r="B160" s="154" t="s">
        <v>202</v>
      </c>
      <c r="C160" s="154" t="s">
        <v>203</v>
      </c>
      <c r="D160" s="156">
        <v>789121.77</v>
      </c>
      <c r="E160" s="154" t="s">
        <v>183</v>
      </c>
      <c r="F160" s="156">
        <v>781767.04</v>
      </c>
      <c r="G160" s="156">
        <v>23172.14</v>
      </c>
      <c r="H160" s="156">
        <v>1246.8800000000001</v>
      </c>
      <c r="I160" s="156">
        <v>-9093.36</v>
      </c>
      <c r="J160" s="156">
        <v>7970.93</v>
      </c>
    </row>
    <row r="161" spans="1:10">
      <c r="A161" s="146">
        <v>43921</v>
      </c>
      <c r="B161" s="154" t="s">
        <v>202</v>
      </c>
      <c r="C161" s="154" t="s">
        <v>203</v>
      </c>
      <c r="D161" s="156">
        <v>811130.6</v>
      </c>
      <c r="E161" s="154" t="s">
        <v>183</v>
      </c>
      <c r="F161" s="156">
        <v>793514.23</v>
      </c>
      <c r="G161" s="156">
        <v>21863.439999999999</v>
      </c>
      <c r="H161" s="156">
        <v>4540.75</v>
      </c>
      <c r="I161" s="156">
        <v>-594.58000000000004</v>
      </c>
      <c r="J161" s="156">
        <v>8193.24</v>
      </c>
    </row>
    <row r="162" spans="1:10">
      <c r="A162" s="146">
        <v>43951</v>
      </c>
      <c r="B162" s="154" t="s">
        <v>202</v>
      </c>
      <c r="C162" s="154" t="s">
        <v>203</v>
      </c>
      <c r="D162" s="160">
        <v>886420.47999999998</v>
      </c>
      <c r="E162" s="161" t="s">
        <v>183</v>
      </c>
      <c r="F162" s="160">
        <v>874445.43</v>
      </c>
      <c r="G162" s="160">
        <v>18424.93</v>
      </c>
      <c r="H162" s="160">
        <v>2554.54</v>
      </c>
      <c r="I162" s="160">
        <v>-50.69</v>
      </c>
      <c r="J162" s="160">
        <v>8953.73</v>
      </c>
    </row>
    <row r="163" spans="1:10">
      <c r="A163" s="151">
        <v>43982</v>
      </c>
      <c r="B163" s="154" t="s">
        <v>202</v>
      </c>
      <c r="C163" s="154" t="s">
        <v>203</v>
      </c>
      <c r="D163" s="160">
        <v>835257.81</v>
      </c>
      <c r="E163" s="161" t="s">
        <v>183</v>
      </c>
      <c r="F163" s="160">
        <v>818437.06</v>
      </c>
      <c r="G163" s="160">
        <v>22649.39</v>
      </c>
      <c r="H163" s="160">
        <v>2608.3000000000002</v>
      </c>
      <c r="I163" s="160">
        <v>0</v>
      </c>
      <c r="J163" s="160">
        <v>8436.94</v>
      </c>
    </row>
    <row r="164" spans="1:10">
      <c r="A164" s="148">
        <v>44012</v>
      </c>
      <c r="B164" s="154" t="s">
        <v>202</v>
      </c>
      <c r="C164" s="154" t="s">
        <v>203</v>
      </c>
      <c r="D164" s="142">
        <v>964540.98</v>
      </c>
      <c r="E164" s="143" t="s">
        <v>183</v>
      </c>
      <c r="F164" s="142">
        <v>952270.1</v>
      </c>
      <c r="G164" s="142">
        <v>22463.56</v>
      </c>
      <c r="H164" s="150">
        <v>-426.79</v>
      </c>
      <c r="I164" s="150">
        <v>-23.06</v>
      </c>
      <c r="J164" s="142">
        <v>9742.83</v>
      </c>
    </row>
    <row r="165" spans="1:10">
      <c r="A165" s="148">
        <v>44043</v>
      </c>
      <c r="B165" s="154" t="s">
        <v>202</v>
      </c>
      <c r="C165" s="154" t="s">
        <v>203</v>
      </c>
      <c r="D165" s="160">
        <v>908145.93</v>
      </c>
      <c r="E165" s="161" t="s">
        <v>183</v>
      </c>
      <c r="F165" s="160">
        <v>895943.92</v>
      </c>
      <c r="G165" s="160">
        <v>22258.47</v>
      </c>
      <c r="H165" s="160">
        <v>-876.6</v>
      </c>
      <c r="I165" s="160">
        <v>-6.67</v>
      </c>
      <c r="J165" s="160">
        <v>9173.19</v>
      </c>
    </row>
    <row r="166" spans="1:10">
      <c r="A166" s="151">
        <v>44074</v>
      </c>
      <c r="B166" s="154" t="s">
        <v>202</v>
      </c>
      <c r="C166" s="154" t="s">
        <v>203</v>
      </c>
      <c r="D166" s="145">
        <v>916485.51</v>
      </c>
      <c r="E166" s="155" t="s">
        <v>183</v>
      </c>
      <c r="F166" s="145">
        <v>878958.12</v>
      </c>
      <c r="G166" s="145">
        <v>34762.07</v>
      </c>
      <c r="H166" s="145">
        <v>12084.59</v>
      </c>
      <c r="I166" s="145">
        <v>-61.83</v>
      </c>
      <c r="J166" s="145">
        <v>9257.44</v>
      </c>
    </row>
    <row r="167" spans="1:10">
      <c r="A167" s="151">
        <v>44104</v>
      </c>
      <c r="B167" s="154" t="s">
        <v>202</v>
      </c>
      <c r="C167" s="154" t="s">
        <v>203</v>
      </c>
      <c r="D167" s="145">
        <v>1276567.6599999999</v>
      </c>
      <c r="E167" s="155" t="s">
        <v>183</v>
      </c>
      <c r="F167" s="145">
        <v>882659.25</v>
      </c>
      <c r="G167" s="145">
        <v>30397.53</v>
      </c>
      <c r="H167" s="145">
        <v>376499.73</v>
      </c>
      <c r="I167" s="145">
        <v>-94.22</v>
      </c>
      <c r="J167" s="145">
        <v>12894.63</v>
      </c>
    </row>
    <row r="168" spans="1:10">
      <c r="A168" s="148">
        <v>44135</v>
      </c>
      <c r="B168" s="154" t="s">
        <v>202</v>
      </c>
      <c r="C168" s="154" t="s">
        <v>203</v>
      </c>
      <c r="D168" s="145">
        <v>916540.81</v>
      </c>
      <c r="E168" s="155" t="s">
        <v>183</v>
      </c>
      <c r="F168" s="145">
        <v>901085.07</v>
      </c>
      <c r="G168" s="145">
        <v>24765.62</v>
      </c>
      <c r="H168" s="145">
        <v>44.02</v>
      </c>
      <c r="I168" s="145">
        <v>-95.91</v>
      </c>
      <c r="J168" s="145">
        <v>9257.99</v>
      </c>
    </row>
    <row r="169" spans="1:10">
      <c r="A169" s="146">
        <v>44165</v>
      </c>
      <c r="B169" s="154" t="s">
        <v>202</v>
      </c>
      <c r="C169" s="154" t="s">
        <v>203</v>
      </c>
      <c r="D169" s="145">
        <v>1027950.5</v>
      </c>
      <c r="E169" s="155" t="s">
        <v>183</v>
      </c>
      <c r="F169" s="145">
        <v>1021065.21</v>
      </c>
      <c r="G169" s="145">
        <v>27593.84</v>
      </c>
      <c r="H169" s="145">
        <v>-10074.219999999999</v>
      </c>
      <c r="I169" s="145">
        <v>-250.99</v>
      </c>
      <c r="J169" s="145">
        <v>10383.34</v>
      </c>
    </row>
    <row r="170" spans="1:10">
      <c r="A170" s="146">
        <v>44196</v>
      </c>
      <c r="B170" s="154" t="s">
        <v>202</v>
      </c>
      <c r="C170" s="154" t="s">
        <v>203</v>
      </c>
      <c r="D170" s="145">
        <v>915150.1</v>
      </c>
      <c r="E170" s="155" t="s">
        <v>183</v>
      </c>
      <c r="F170" s="145">
        <v>899822.56</v>
      </c>
      <c r="G170" s="145">
        <v>20219.23</v>
      </c>
      <c r="H170" s="145">
        <v>4352.24</v>
      </c>
      <c r="I170" s="145">
        <v>0</v>
      </c>
      <c r="J170" s="145">
        <v>9243.93</v>
      </c>
    </row>
    <row r="171" spans="1:10">
      <c r="A171" s="148">
        <v>44227</v>
      </c>
      <c r="B171" s="154" t="s">
        <v>202</v>
      </c>
      <c r="C171" s="154" t="s">
        <v>203</v>
      </c>
      <c r="D171" s="145">
        <v>1135460.8899999999</v>
      </c>
      <c r="E171" s="155" t="s">
        <v>183</v>
      </c>
      <c r="F171" s="145">
        <v>1122871.83</v>
      </c>
      <c r="G171" s="145">
        <v>23894.52</v>
      </c>
      <c r="H171" s="145">
        <v>360.75</v>
      </c>
      <c r="I171" s="145">
        <v>-196.92</v>
      </c>
      <c r="J171" s="145">
        <v>11469.29</v>
      </c>
    </row>
    <row r="172" spans="1:10">
      <c r="A172" s="148">
        <v>44255</v>
      </c>
      <c r="B172" s="154" t="s">
        <v>202</v>
      </c>
      <c r="C172" s="154" t="s">
        <v>203</v>
      </c>
      <c r="D172" s="145">
        <v>932531.11</v>
      </c>
      <c r="E172" s="155" t="s">
        <v>183</v>
      </c>
      <c r="F172" s="145">
        <v>916303.73</v>
      </c>
      <c r="G172" s="145">
        <v>24829.73</v>
      </c>
      <c r="H172" s="145">
        <v>935.18</v>
      </c>
      <c r="I172" s="145">
        <v>-118.03</v>
      </c>
      <c r="J172" s="145">
        <v>9419.5</v>
      </c>
    </row>
    <row r="173" spans="1:10">
      <c r="A173" s="148">
        <v>44286</v>
      </c>
      <c r="B173" s="154" t="s">
        <v>202</v>
      </c>
      <c r="C173" s="154" t="s">
        <v>203</v>
      </c>
      <c r="D173" s="145">
        <v>885178.02</v>
      </c>
      <c r="E173" s="155" t="s">
        <v>183</v>
      </c>
      <c r="F173" s="145">
        <v>871071.13</v>
      </c>
      <c r="G173" s="145">
        <v>24147.53</v>
      </c>
      <c r="H173" s="145">
        <v>-1080.0999999999999</v>
      </c>
      <c r="I173" s="145">
        <v>-19.350000000000001</v>
      </c>
      <c r="J173" s="145">
        <v>8941.19</v>
      </c>
    </row>
    <row r="174" spans="1:10">
      <c r="A174" s="148">
        <v>44316</v>
      </c>
      <c r="B174" s="154" t="s">
        <v>202</v>
      </c>
      <c r="C174" s="154" t="s">
        <v>203</v>
      </c>
      <c r="D174" s="145">
        <v>1111209.58</v>
      </c>
      <c r="E174" s="155" t="s">
        <v>183</v>
      </c>
      <c r="F174" s="145">
        <v>1098541.55</v>
      </c>
      <c r="G174" s="145">
        <v>26311.93</v>
      </c>
      <c r="H174" s="145">
        <v>-2398.9699999999998</v>
      </c>
      <c r="I174" s="145">
        <v>-20.59</v>
      </c>
      <c r="J174" s="145">
        <v>11224.34</v>
      </c>
    </row>
    <row r="175" spans="1:10">
      <c r="A175" s="148">
        <v>44347</v>
      </c>
      <c r="B175" s="154" t="s">
        <v>202</v>
      </c>
      <c r="C175" s="154" t="s">
        <v>203</v>
      </c>
      <c r="D175" s="145">
        <v>1079003.1399999999</v>
      </c>
      <c r="E175" s="155" t="s">
        <v>183</v>
      </c>
      <c r="F175" s="145">
        <v>1068598.3400000001</v>
      </c>
      <c r="G175" s="145">
        <v>20475.5</v>
      </c>
      <c r="H175" s="145">
        <v>835.83</v>
      </c>
      <c r="I175" s="145">
        <v>-7.5</v>
      </c>
      <c r="J175" s="145">
        <v>10899.03</v>
      </c>
    </row>
    <row r="176" spans="1:10">
      <c r="A176" s="148">
        <v>44377</v>
      </c>
      <c r="B176" s="154" t="s">
        <v>202</v>
      </c>
      <c r="C176" s="154" t="s">
        <v>203</v>
      </c>
      <c r="D176" s="145">
        <v>1094180.96</v>
      </c>
      <c r="E176" s="155" t="s">
        <v>183</v>
      </c>
      <c r="F176" s="145">
        <v>1082834.19</v>
      </c>
      <c r="G176" s="145">
        <v>21247.39</v>
      </c>
      <c r="H176" s="145">
        <v>1162.53</v>
      </c>
      <c r="I176" s="145">
        <v>-10.82</v>
      </c>
      <c r="J176" s="145">
        <v>11052.33</v>
      </c>
    </row>
    <row r="177" spans="1:10">
      <c r="A177" s="148">
        <v>44408</v>
      </c>
      <c r="B177" s="154" t="s">
        <v>202</v>
      </c>
      <c r="C177" s="154" t="s">
        <v>203</v>
      </c>
      <c r="D177" s="145">
        <v>1089213.49</v>
      </c>
      <c r="E177" s="155" t="s">
        <v>183</v>
      </c>
      <c r="F177" s="145">
        <v>1078231.73</v>
      </c>
      <c r="G177" s="145">
        <v>21706.880000000001</v>
      </c>
      <c r="H177" s="145">
        <v>325.08</v>
      </c>
      <c r="I177" s="145">
        <v>-48.04</v>
      </c>
      <c r="J177" s="145">
        <v>11002.16</v>
      </c>
    </row>
    <row r="178" spans="1:10">
      <c r="A178" s="148">
        <v>44439</v>
      </c>
      <c r="B178" s="154" t="s">
        <v>202</v>
      </c>
      <c r="C178" s="154" t="s">
        <v>203</v>
      </c>
      <c r="D178" s="145">
        <v>1050872.6000000001</v>
      </c>
      <c r="E178" s="155" t="s">
        <v>183</v>
      </c>
      <c r="F178" s="145">
        <v>1038062.26</v>
      </c>
      <c r="G178" s="145">
        <v>23014.46</v>
      </c>
      <c r="H178" s="145">
        <v>455.27</v>
      </c>
      <c r="I178" s="145">
        <v>-44.51</v>
      </c>
      <c r="J178" s="145">
        <v>10614.88</v>
      </c>
    </row>
    <row r="179" spans="1:10">
      <c r="A179" s="148">
        <v>44469</v>
      </c>
      <c r="B179" s="154" t="s">
        <v>202</v>
      </c>
      <c r="C179" s="154" t="s">
        <v>203</v>
      </c>
      <c r="D179" s="145">
        <v>1014105.26</v>
      </c>
      <c r="E179" s="155" t="s">
        <v>183</v>
      </c>
      <c r="F179" s="145">
        <v>986759.14</v>
      </c>
      <c r="G179" s="145">
        <v>37705.56</v>
      </c>
      <c r="H179" s="145">
        <v>-107.69</v>
      </c>
      <c r="I179" s="145">
        <v>-8.26</v>
      </c>
      <c r="J179" s="145">
        <v>10243.49</v>
      </c>
    </row>
    <row r="180" spans="1:10">
      <c r="A180" s="148">
        <v>44500</v>
      </c>
      <c r="B180" s="154" t="s">
        <v>202</v>
      </c>
      <c r="C180" s="154" t="s">
        <v>203</v>
      </c>
      <c r="D180" s="145">
        <v>1030498.12</v>
      </c>
      <c r="E180" s="155" t="s">
        <v>183</v>
      </c>
      <c r="F180" s="145">
        <v>1013696.21</v>
      </c>
      <c r="G180" s="145">
        <v>27137.38</v>
      </c>
      <c r="H180" s="145">
        <v>114.87</v>
      </c>
      <c r="I180" s="145">
        <v>-41.27</v>
      </c>
      <c r="J180" s="145">
        <v>10409.07</v>
      </c>
    </row>
    <row r="181" spans="1:10">
      <c r="A181" s="148">
        <v>44530</v>
      </c>
      <c r="B181" s="154" t="s">
        <v>202</v>
      </c>
      <c r="C181" s="154" t="s">
        <v>203</v>
      </c>
      <c r="D181" s="145">
        <v>1016975.81</v>
      </c>
      <c r="E181" s="155" t="s">
        <v>183</v>
      </c>
      <c r="F181" s="145">
        <v>1004608.54</v>
      </c>
      <c r="G181" s="145">
        <v>24015.49</v>
      </c>
      <c r="H181" s="145">
        <v>-550.84</v>
      </c>
      <c r="I181" s="145">
        <v>-824.9</v>
      </c>
      <c r="J181" s="145">
        <v>10272.48</v>
      </c>
    </row>
    <row r="182" spans="1:10">
      <c r="A182" s="148">
        <v>44561</v>
      </c>
      <c r="B182" s="154" t="s">
        <v>202</v>
      </c>
      <c r="C182" s="154" t="s">
        <v>203</v>
      </c>
      <c r="D182" s="145">
        <v>1090530.68</v>
      </c>
      <c r="E182" s="155" t="s">
        <v>183</v>
      </c>
      <c r="F182" s="145">
        <v>1081909.6200000001</v>
      </c>
      <c r="G182" s="145">
        <v>19318.330000000002</v>
      </c>
      <c r="H182" s="145">
        <v>318.19</v>
      </c>
      <c r="I182" s="145">
        <v>0</v>
      </c>
      <c r="J182" s="145">
        <v>11015.46</v>
      </c>
    </row>
    <row r="183" spans="1:10">
      <c r="A183" s="146">
        <v>44592</v>
      </c>
      <c r="B183" s="154" t="s">
        <v>202</v>
      </c>
      <c r="C183" s="154" t="s">
        <v>203</v>
      </c>
      <c r="D183" s="145">
        <v>1257673.68</v>
      </c>
      <c r="E183" s="155" t="s">
        <v>183</v>
      </c>
      <c r="F183" s="145">
        <v>1247798.79</v>
      </c>
      <c r="G183" s="145">
        <v>22956.22</v>
      </c>
      <c r="H183" s="145">
        <v>60.99</v>
      </c>
      <c r="I183" s="145">
        <v>-438.53</v>
      </c>
      <c r="J183" s="145">
        <v>12703.79</v>
      </c>
    </row>
    <row r="184" spans="1:10">
      <c r="A184" s="146">
        <v>44620</v>
      </c>
      <c r="B184" s="154" t="s">
        <v>202</v>
      </c>
      <c r="C184" s="154" t="s">
        <v>203</v>
      </c>
      <c r="D184" s="145">
        <v>982050.48</v>
      </c>
      <c r="E184" s="155" t="s">
        <v>183</v>
      </c>
      <c r="F184" s="145">
        <v>969067.81</v>
      </c>
      <c r="G184" s="145">
        <v>22646.98</v>
      </c>
      <c r="H184" s="145">
        <v>304.74</v>
      </c>
      <c r="I184" s="145">
        <v>-49.36</v>
      </c>
      <c r="J184" s="145">
        <v>9919.69</v>
      </c>
    </row>
    <row r="185" spans="1:10">
      <c r="A185" s="146"/>
      <c r="B185" s="154"/>
      <c r="C185" s="154"/>
      <c r="D185" s="145"/>
      <c r="E185" s="155"/>
      <c r="F185" s="145"/>
      <c r="G185" s="145"/>
      <c r="H185" s="145"/>
      <c r="I185" s="145"/>
      <c r="J185" s="145"/>
    </row>
    <row r="186" spans="1:10">
      <c r="A186" s="146"/>
      <c r="B186" s="154"/>
      <c r="C186" s="154"/>
      <c r="D186" s="145"/>
      <c r="E186" s="155"/>
      <c r="F186" s="145"/>
      <c r="G186" s="145"/>
      <c r="H186" s="145"/>
      <c r="I186" s="145"/>
      <c r="J186" s="145"/>
    </row>
    <row r="187" spans="1:10">
      <c r="A187" s="146"/>
      <c r="B187" s="154"/>
      <c r="C187" s="154"/>
      <c r="D187" s="145"/>
      <c r="E187" s="155"/>
      <c r="F187" s="145"/>
      <c r="G187" s="145"/>
      <c r="H187" s="145"/>
      <c r="I187" s="145"/>
      <c r="J187" s="145"/>
    </row>
    <row r="188" spans="1:10">
      <c r="A188" s="146"/>
      <c r="B188" s="154"/>
      <c r="C188" s="154"/>
      <c r="D188" s="145"/>
      <c r="E188" s="155"/>
      <c r="F188" s="145"/>
      <c r="G188" s="145"/>
      <c r="H188" s="145"/>
      <c r="I188" s="145"/>
      <c r="J188" s="145"/>
    </row>
    <row r="189" spans="1:10">
      <c r="A189" s="146"/>
      <c r="B189" s="154"/>
      <c r="C189" s="154"/>
      <c r="D189" s="145"/>
      <c r="E189" s="155"/>
      <c r="F189" s="145"/>
      <c r="G189" s="145"/>
      <c r="H189" s="145"/>
      <c r="I189" s="145"/>
      <c r="J189" s="145"/>
    </row>
    <row r="190" spans="1:10">
      <c r="A190" s="146"/>
      <c r="B190" s="154"/>
      <c r="C190" s="154"/>
      <c r="D190" s="145"/>
      <c r="E190" s="155"/>
      <c r="F190" s="145"/>
      <c r="G190" s="145"/>
      <c r="H190" s="145"/>
      <c r="I190" s="145"/>
      <c r="J190" s="145"/>
    </row>
    <row r="191" spans="1:10">
      <c r="A191" s="146"/>
      <c r="B191" s="154"/>
      <c r="C191" s="154"/>
      <c r="D191" s="145"/>
      <c r="E191" s="155"/>
      <c r="F191" s="145"/>
      <c r="G191" s="145"/>
      <c r="H191" s="145"/>
      <c r="I191" s="145"/>
      <c r="J191" s="145"/>
    </row>
    <row r="192" spans="1:10">
      <c r="A192" s="146"/>
      <c r="B192" s="154"/>
      <c r="C192" s="154"/>
      <c r="D192" s="145"/>
      <c r="E192" s="155"/>
      <c r="F192" s="145"/>
      <c r="G192" s="145"/>
      <c r="H192" s="145"/>
      <c r="I192" s="145"/>
      <c r="J192" s="145"/>
    </row>
    <row r="193" spans="1:10">
      <c r="A193" s="146"/>
      <c r="B193" s="154"/>
      <c r="C193" s="154"/>
      <c r="D193" s="145"/>
      <c r="E193" s="155"/>
      <c r="F193" s="145"/>
      <c r="G193" s="145"/>
      <c r="H193" s="145"/>
      <c r="I193" s="145"/>
      <c r="J193" s="145"/>
    </row>
    <row r="194" spans="1:10">
      <c r="A194" s="146"/>
      <c r="B194" s="154"/>
      <c r="C194" s="154"/>
      <c r="D194" s="145"/>
      <c r="E194" s="155"/>
      <c r="F194" s="145"/>
      <c r="G194" s="145"/>
      <c r="H194" s="145"/>
      <c r="I194" s="145"/>
      <c r="J194" s="145"/>
    </row>
    <row r="195" spans="1:10">
      <c r="A195" s="146"/>
      <c r="B195" s="154"/>
      <c r="C195" s="154"/>
      <c r="D195" s="145"/>
      <c r="E195" s="155"/>
      <c r="F195" s="145"/>
      <c r="G195" s="145"/>
      <c r="H195" s="145"/>
      <c r="I195" s="145"/>
      <c r="J195" s="145"/>
    </row>
    <row r="196" spans="1:10">
      <c r="A196" s="146"/>
      <c r="B196" s="154"/>
      <c r="C196" s="154"/>
      <c r="D196" s="145"/>
      <c r="E196" s="155"/>
      <c r="F196" s="145"/>
      <c r="G196" s="145"/>
      <c r="H196" s="145"/>
      <c r="I196" s="145"/>
      <c r="J196" s="145"/>
    </row>
    <row r="197" spans="1:10">
      <c r="A197" s="146"/>
      <c r="B197" s="154"/>
      <c r="C197" s="154"/>
      <c r="D197" s="145"/>
      <c r="E197" s="155"/>
      <c r="F197" s="145"/>
      <c r="G197" s="145"/>
      <c r="H197" s="145"/>
      <c r="I197" s="145"/>
      <c r="J197" s="145"/>
    </row>
    <row r="198" spans="1:10">
      <c r="A198" s="146"/>
      <c r="B198" s="154"/>
      <c r="C198" s="154"/>
      <c r="D198" s="145"/>
      <c r="E198" s="155"/>
      <c r="F198" s="145"/>
      <c r="G198" s="145"/>
      <c r="H198" s="145"/>
      <c r="I198" s="145"/>
      <c r="J198" s="145"/>
    </row>
    <row r="199" spans="1:10">
      <c r="A199" s="146"/>
      <c r="B199" s="154"/>
      <c r="C199" s="154"/>
      <c r="D199" s="145"/>
      <c r="E199" s="155"/>
      <c r="F199" s="145"/>
      <c r="G199" s="145"/>
      <c r="H199" s="145"/>
      <c r="I199" s="145"/>
      <c r="J199" s="145"/>
    </row>
    <row r="200" spans="1:10">
      <c r="A200" s="146"/>
      <c r="B200" s="154"/>
      <c r="C200" s="154"/>
      <c r="D200" s="145"/>
      <c r="E200" s="155"/>
      <c r="F200" s="145"/>
      <c r="G200" s="145"/>
      <c r="H200" s="145"/>
      <c r="I200" s="145"/>
      <c r="J200" s="145"/>
    </row>
    <row r="201" spans="1:10">
      <c r="A201" s="146"/>
      <c r="B201" s="154"/>
      <c r="C201" s="154"/>
      <c r="D201" s="145"/>
      <c r="E201" s="155"/>
      <c r="F201" s="145"/>
      <c r="G201" s="145"/>
      <c r="H201" s="145"/>
      <c r="I201" s="145"/>
      <c r="J201" s="145"/>
    </row>
    <row r="202" spans="1:10">
      <c r="A202" s="146"/>
      <c r="B202" s="154"/>
      <c r="C202" s="154"/>
      <c r="D202" s="145"/>
      <c r="E202" s="155"/>
      <c r="F202" s="145"/>
      <c r="G202" s="145"/>
      <c r="H202" s="145"/>
      <c r="I202" s="145"/>
      <c r="J202" s="145"/>
    </row>
    <row r="203" spans="1:10">
      <c r="A203" s="146"/>
      <c r="B203" s="154"/>
      <c r="C203" s="154"/>
      <c r="D203" s="145"/>
      <c r="E203" s="155"/>
      <c r="F203" s="145"/>
      <c r="G203" s="145"/>
      <c r="H203" s="145"/>
      <c r="I203" s="145"/>
      <c r="J203" s="145"/>
    </row>
    <row r="204" spans="1:10">
      <c r="A204" s="146"/>
      <c r="B204" s="154"/>
      <c r="C204" s="154"/>
      <c r="D204" s="145"/>
      <c r="E204" s="155"/>
      <c r="F204" s="145"/>
      <c r="G204" s="145"/>
      <c r="H204" s="145"/>
      <c r="I204" s="145"/>
      <c r="J204" s="14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D00A-61CC-4FFC-8624-4B3D000AC359}">
  <sheetPr>
    <tabColor theme="0" tint="-0.249977111117893"/>
  </sheetPr>
  <dimension ref="A1:J200"/>
  <sheetViews>
    <sheetView workbookViewId="0">
      <pane ySplit="1" topLeftCell="A167" activePane="bottomLeft" state="frozen"/>
      <selection pane="bottomLeft" activeCell="I198" sqref="I198"/>
    </sheetView>
  </sheetViews>
  <sheetFormatPr defaultRowHeight="15"/>
  <cols>
    <col min="1" max="10" width="15.7109375" customWidth="1"/>
  </cols>
  <sheetData>
    <row r="1" spans="1:10">
      <c r="A1" s="435" t="s">
        <v>174</v>
      </c>
      <c r="B1" s="436" t="s">
        <v>175</v>
      </c>
      <c r="C1" s="436" t="s">
        <v>139</v>
      </c>
      <c r="D1" s="437" t="s">
        <v>516</v>
      </c>
      <c r="E1" s="436" t="s">
        <v>176</v>
      </c>
      <c r="F1" s="437" t="s">
        <v>177</v>
      </c>
      <c r="G1" s="437" t="s">
        <v>178</v>
      </c>
      <c r="H1" s="437" t="s">
        <v>179</v>
      </c>
      <c r="I1" s="437" t="s">
        <v>180</v>
      </c>
      <c r="J1" s="437" t="s">
        <v>181</v>
      </c>
    </row>
    <row r="2" spans="1:10">
      <c r="A2" s="162">
        <v>39083</v>
      </c>
      <c r="B2" s="161" t="s">
        <v>159</v>
      </c>
      <c r="C2" s="161" t="s">
        <v>204</v>
      </c>
      <c r="D2" s="160">
        <v>721337.53</v>
      </c>
      <c r="E2" s="161" t="s">
        <v>183</v>
      </c>
      <c r="F2" s="160">
        <v>0</v>
      </c>
      <c r="G2" s="160">
        <v>0</v>
      </c>
      <c r="H2" s="160">
        <v>0</v>
      </c>
      <c r="I2" s="160">
        <v>0</v>
      </c>
      <c r="J2" s="160">
        <v>0</v>
      </c>
    </row>
    <row r="3" spans="1:10">
      <c r="A3" s="162">
        <v>39114</v>
      </c>
      <c r="B3" s="161" t="s">
        <v>159</v>
      </c>
      <c r="C3" s="161" t="s">
        <v>204</v>
      </c>
      <c r="D3" s="160">
        <v>894701.98</v>
      </c>
      <c r="E3" s="161" t="s">
        <v>183</v>
      </c>
      <c r="F3" s="160">
        <v>0</v>
      </c>
      <c r="G3" s="160">
        <v>0</v>
      </c>
      <c r="H3" s="160">
        <v>0</v>
      </c>
      <c r="I3" s="160">
        <v>0</v>
      </c>
      <c r="J3" s="160">
        <v>0</v>
      </c>
    </row>
    <row r="4" spans="1:10">
      <c r="A4" s="162">
        <v>39142</v>
      </c>
      <c r="B4" s="161" t="s">
        <v>159</v>
      </c>
      <c r="C4" s="161" t="s">
        <v>204</v>
      </c>
      <c r="D4" s="160">
        <v>819594.06</v>
      </c>
      <c r="E4" s="161" t="s">
        <v>183</v>
      </c>
      <c r="F4" s="160">
        <v>0</v>
      </c>
      <c r="G4" s="160">
        <v>0</v>
      </c>
      <c r="H4" s="160">
        <v>0</v>
      </c>
      <c r="I4" s="160">
        <v>0</v>
      </c>
      <c r="J4" s="160">
        <v>0</v>
      </c>
    </row>
    <row r="5" spans="1:10">
      <c r="A5" s="162">
        <v>39173</v>
      </c>
      <c r="B5" s="161" t="s">
        <v>159</v>
      </c>
      <c r="C5" s="161" t="s">
        <v>204</v>
      </c>
      <c r="D5" s="160">
        <v>758702.54</v>
      </c>
      <c r="E5" s="161" t="s">
        <v>183</v>
      </c>
      <c r="F5" s="160">
        <v>0</v>
      </c>
      <c r="G5" s="160">
        <v>0</v>
      </c>
      <c r="H5" s="160">
        <v>0</v>
      </c>
      <c r="I5" s="160">
        <v>0</v>
      </c>
      <c r="J5" s="160">
        <v>0</v>
      </c>
    </row>
    <row r="6" spans="1:10">
      <c r="A6" s="162">
        <v>39203</v>
      </c>
      <c r="B6" s="161" t="s">
        <v>159</v>
      </c>
      <c r="C6" s="161" t="s">
        <v>204</v>
      </c>
      <c r="D6" s="160">
        <v>1118277.95</v>
      </c>
      <c r="E6" s="161" t="s">
        <v>183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</row>
    <row r="7" spans="1:10">
      <c r="A7" s="162">
        <v>39234</v>
      </c>
      <c r="B7" s="161" t="s">
        <v>159</v>
      </c>
      <c r="C7" s="161" t="s">
        <v>204</v>
      </c>
      <c r="D7" s="160">
        <v>869706.73</v>
      </c>
      <c r="E7" s="161" t="s">
        <v>183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</row>
    <row r="8" spans="1:10">
      <c r="A8" s="162">
        <v>39264</v>
      </c>
      <c r="B8" s="161" t="s">
        <v>159</v>
      </c>
      <c r="C8" s="161" t="s">
        <v>204</v>
      </c>
      <c r="D8" s="160">
        <v>924287.78</v>
      </c>
      <c r="E8" s="161" t="s">
        <v>183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</row>
    <row r="9" spans="1:10">
      <c r="A9" s="162">
        <v>39295</v>
      </c>
      <c r="B9" s="161" t="s">
        <v>159</v>
      </c>
      <c r="C9" s="161" t="s">
        <v>204</v>
      </c>
      <c r="D9" s="160">
        <v>797830.33</v>
      </c>
      <c r="E9" s="161" t="s">
        <v>183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</row>
    <row r="10" spans="1:10">
      <c r="A10" s="162">
        <v>39326</v>
      </c>
      <c r="B10" s="161" t="s">
        <v>159</v>
      </c>
      <c r="C10" s="161" t="s">
        <v>204</v>
      </c>
      <c r="D10" s="160">
        <v>993571.69</v>
      </c>
      <c r="E10" s="161" t="s">
        <v>183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</row>
    <row r="11" spans="1:10">
      <c r="A11" s="162">
        <v>39356</v>
      </c>
      <c r="B11" s="161" t="s">
        <v>159</v>
      </c>
      <c r="C11" s="161" t="s">
        <v>204</v>
      </c>
      <c r="D11" s="160">
        <v>908770.24</v>
      </c>
      <c r="E11" s="161" t="s">
        <v>183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</row>
    <row r="12" spans="1:10">
      <c r="A12" s="162">
        <v>39387</v>
      </c>
      <c r="B12" s="161" t="s">
        <v>159</v>
      </c>
      <c r="C12" s="161" t="s">
        <v>204</v>
      </c>
      <c r="D12" s="160">
        <v>916042.69</v>
      </c>
      <c r="E12" s="161" t="s">
        <v>183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</row>
    <row r="13" spans="1:10">
      <c r="A13" s="162">
        <v>39417</v>
      </c>
      <c r="B13" s="161" t="s">
        <v>159</v>
      </c>
      <c r="C13" s="161" t="s">
        <v>204</v>
      </c>
      <c r="D13" s="160">
        <v>851843.3</v>
      </c>
      <c r="E13" s="161" t="s">
        <v>183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</row>
    <row r="14" spans="1:10">
      <c r="A14" s="162">
        <v>39448</v>
      </c>
      <c r="B14" s="161" t="s">
        <v>159</v>
      </c>
      <c r="C14" s="161" t="s">
        <v>204</v>
      </c>
      <c r="D14" s="160">
        <v>696262.82</v>
      </c>
      <c r="E14" s="161" t="s">
        <v>183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</row>
    <row r="15" spans="1:10">
      <c r="A15" s="162">
        <v>39479</v>
      </c>
      <c r="B15" s="161" t="s">
        <v>159</v>
      </c>
      <c r="C15" s="161" t="s">
        <v>204</v>
      </c>
      <c r="D15" s="160">
        <v>851928.21</v>
      </c>
      <c r="E15" s="161" t="s">
        <v>183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62">
        <v>39508</v>
      </c>
      <c r="B16" s="161" t="s">
        <v>159</v>
      </c>
      <c r="C16" s="161" t="s">
        <v>204</v>
      </c>
      <c r="D16" s="160">
        <v>597284.96</v>
      </c>
      <c r="E16" s="161" t="s">
        <v>183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</row>
    <row r="17" spans="1:10">
      <c r="A17" s="162">
        <v>39539</v>
      </c>
      <c r="B17" s="161" t="s">
        <v>159</v>
      </c>
      <c r="C17" s="161" t="s">
        <v>204</v>
      </c>
      <c r="D17" s="160">
        <v>817778.42</v>
      </c>
      <c r="E17" s="161" t="s">
        <v>183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</row>
    <row r="18" spans="1:10">
      <c r="A18" s="162">
        <v>39569</v>
      </c>
      <c r="B18" s="161" t="s">
        <v>159</v>
      </c>
      <c r="C18" s="161" t="s">
        <v>204</v>
      </c>
      <c r="D18" s="160">
        <v>851045.59</v>
      </c>
      <c r="E18" s="161" t="s">
        <v>183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</row>
    <row r="19" spans="1:10">
      <c r="A19" s="162">
        <v>39600</v>
      </c>
      <c r="B19" s="161" t="s">
        <v>159</v>
      </c>
      <c r="C19" s="161" t="s">
        <v>204</v>
      </c>
      <c r="D19" s="160">
        <v>762272.35</v>
      </c>
      <c r="E19" s="161" t="s">
        <v>183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</row>
    <row r="20" spans="1:10">
      <c r="A20" s="162">
        <v>39630</v>
      </c>
      <c r="B20" s="161" t="s">
        <v>159</v>
      </c>
      <c r="C20" s="161" t="s">
        <v>204</v>
      </c>
      <c r="D20" s="160">
        <v>845320.77</v>
      </c>
      <c r="E20" s="161" t="s">
        <v>183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62">
        <v>39661</v>
      </c>
      <c r="B21" s="161" t="s">
        <v>159</v>
      </c>
      <c r="C21" s="161" t="s">
        <v>204</v>
      </c>
      <c r="D21" s="160">
        <v>797282.6</v>
      </c>
      <c r="E21" s="161" t="s">
        <v>183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</row>
    <row r="22" spans="1:10">
      <c r="A22" s="162">
        <v>39692</v>
      </c>
      <c r="B22" s="161" t="s">
        <v>159</v>
      </c>
      <c r="C22" s="161" t="s">
        <v>204</v>
      </c>
      <c r="D22" s="160">
        <v>799963.71</v>
      </c>
      <c r="E22" s="161" t="s">
        <v>183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</row>
    <row r="23" spans="1:10">
      <c r="A23" s="162">
        <v>39722</v>
      </c>
      <c r="B23" s="161" t="s">
        <v>159</v>
      </c>
      <c r="C23" s="161" t="s">
        <v>204</v>
      </c>
      <c r="D23" s="160">
        <v>782045.99</v>
      </c>
      <c r="E23" s="161" t="s">
        <v>183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</row>
    <row r="24" spans="1:10">
      <c r="A24" s="162">
        <v>39753</v>
      </c>
      <c r="B24" s="161" t="s">
        <v>159</v>
      </c>
      <c r="C24" s="161" t="s">
        <v>204</v>
      </c>
      <c r="D24" s="160">
        <v>858436.56</v>
      </c>
      <c r="E24" s="161" t="s">
        <v>183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</row>
    <row r="25" spans="1:10">
      <c r="A25" s="162">
        <v>39783</v>
      </c>
      <c r="B25" s="161" t="s">
        <v>159</v>
      </c>
      <c r="C25" s="161" t="s">
        <v>204</v>
      </c>
      <c r="D25" s="160">
        <v>691979.4</v>
      </c>
      <c r="E25" s="161" t="s">
        <v>183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</row>
    <row r="26" spans="1:10">
      <c r="A26" s="162">
        <v>39814</v>
      </c>
      <c r="B26" s="161" t="s">
        <v>159</v>
      </c>
      <c r="C26" s="161" t="s">
        <v>204</v>
      </c>
      <c r="D26" s="160">
        <v>651200.18999999994</v>
      </c>
      <c r="E26" s="161" t="s">
        <v>183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62">
        <v>39845</v>
      </c>
      <c r="B27" s="161" t="s">
        <v>159</v>
      </c>
      <c r="C27" s="161" t="s">
        <v>204</v>
      </c>
      <c r="D27" s="160">
        <v>885495.77</v>
      </c>
      <c r="E27" s="161" t="s">
        <v>183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62">
        <v>39873</v>
      </c>
      <c r="B28" s="161" t="s">
        <v>159</v>
      </c>
      <c r="C28" s="161" t="s">
        <v>204</v>
      </c>
      <c r="D28" s="160">
        <v>688786.33</v>
      </c>
      <c r="E28" s="161" t="s">
        <v>183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62">
        <v>39904</v>
      </c>
      <c r="B29" s="161" t="s">
        <v>159</v>
      </c>
      <c r="C29" s="161" t="s">
        <v>204</v>
      </c>
      <c r="D29" s="160">
        <v>566690.66</v>
      </c>
      <c r="E29" s="161" t="s">
        <v>183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</row>
    <row r="30" spans="1:10">
      <c r="A30" s="162">
        <v>39934</v>
      </c>
      <c r="B30" s="161" t="s">
        <v>159</v>
      </c>
      <c r="C30" s="161" t="s">
        <v>204</v>
      </c>
      <c r="D30" s="160">
        <v>580106.27</v>
      </c>
      <c r="E30" s="161" t="s">
        <v>183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>
      <c r="A31" s="162">
        <v>39964</v>
      </c>
      <c r="B31" s="161" t="s">
        <v>159</v>
      </c>
      <c r="C31" s="161" t="s">
        <v>204</v>
      </c>
      <c r="D31" s="160">
        <v>535469.28</v>
      </c>
      <c r="E31" s="161" t="s">
        <v>183</v>
      </c>
      <c r="F31" s="160">
        <v>539996.56999999995</v>
      </c>
      <c r="G31" s="160">
        <v>526.37</v>
      </c>
      <c r="H31" s="160">
        <v>355.12</v>
      </c>
      <c r="I31" s="160">
        <v>0</v>
      </c>
      <c r="J31" s="160">
        <v>-5408.78</v>
      </c>
    </row>
    <row r="32" spans="1:10">
      <c r="A32" s="162">
        <v>39994</v>
      </c>
      <c r="B32" s="161" t="s">
        <v>159</v>
      </c>
      <c r="C32" s="161" t="s">
        <v>204</v>
      </c>
      <c r="D32" s="160">
        <v>660877.85</v>
      </c>
      <c r="E32" s="161" t="s">
        <v>183</v>
      </c>
      <c r="F32" s="160">
        <v>660429.17000000004</v>
      </c>
      <c r="G32" s="160">
        <v>7117.55</v>
      </c>
      <c r="H32" s="160">
        <v>6.67</v>
      </c>
      <c r="I32" s="160">
        <v>0</v>
      </c>
      <c r="J32" s="160">
        <v>-6675.54</v>
      </c>
    </row>
    <row r="33" spans="1:10">
      <c r="A33" s="162">
        <v>40025</v>
      </c>
      <c r="B33" s="161" t="s">
        <v>159</v>
      </c>
      <c r="C33" s="161" t="s">
        <v>204</v>
      </c>
      <c r="D33" s="160">
        <v>734039.5</v>
      </c>
      <c r="E33" s="161" t="s">
        <v>183</v>
      </c>
      <c r="F33" s="160">
        <v>731326.38</v>
      </c>
      <c r="G33" s="160">
        <v>9880.59</v>
      </c>
      <c r="H33" s="160">
        <v>247.07</v>
      </c>
      <c r="I33" s="160">
        <v>0</v>
      </c>
      <c r="J33" s="160">
        <v>-7414.54</v>
      </c>
    </row>
    <row r="34" spans="1:10">
      <c r="A34" s="162">
        <v>40056</v>
      </c>
      <c r="B34" s="161" t="s">
        <v>159</v>
      </c>
      <c r="C34" s="161" t="s">
        <v>204</v>
      </c>
      <c r="D34" s="160">
        <v>810858.34</v>
      </c>
      <c r="E34" s="161" t="s">
        <v>183</v>
      </c>
      <c r="F34" s="160">
        <v>813620.72</v>
      </c>
      <c r="G34" s="160">
        <v>1060.92</v>
      </c>
      <c r="H34" s="160">
        <v>4367.18</v>
      </c>
      <c r="I34" s="160">
        <v>0</v>
      </c>
      <c r="J34" s="160">
        <v>-8190.48</v>
      </c>
    </row>
    <row r="35" spans="1:10">
      <c r="A35" s="162">
        <v>40086</v>
      </c>
      <c r="B35" s="161" t="s">
        <v>159</v>
      </c>
      <c r="C35" s="161" t="s">
        <v>204</v>
      </c>
      <c r="D35" s="160">
        <v>872148.9</v>
      </c>
      <c r="E35" s="161" t="s">
        <v>183</v>
      </c>
      <c r="F35" s="160">
        <v>877650.69</v>
      </c>
      <c r="G35" s="160">
        <v>3304.07</v>
      </c>
      <c r="H35" s="160">
        <v>3.73</v>
      </c>
      <c r="I35" s="160">
        <v>0</v>
      </c>
      <c r="J35" s="160">
        <v>-8809.59</v>
      </c>
    </row>
    <row r="36" spans="1:10">
      <c r="A36" s="162">
        <v>40117</v>
      </c>
      <c r="B36" s="161" t="s">
        <v>159</v>
      </c>
      <c r="C36" s="161" t="s">
        <v>204</v>
      </c>
      <c r="D36" s="160">
        <v>734687.86</v>
      </c>
      <c r="E36" s="161" t="s">
        <v>183</v>
      </c>
      <c r="F36" s="160">
        <v>732145.05</v>
      </c>
      <c r="G36" s="160">
        <v>9923.51</v>
      </c>
      <c r="H36" s="160">
        <v>40.39</v>
      </c>
      <c r="I36" s="160">
        <v>0</v>
      </c>
      <c r="J36" s="160">
        <v>-7421.09</v>
      </c>
    </row>
    <row r="37" spans="1:10">
      <c r="A37" s="162">
        <v>40147</v>
      </c>
      <c r="B37" s="161" t="s">
        <v>159</v>
      </c>
      <c r="C37" s="161" t="s">
        <v>204</v>
      </c>
      <c r="D37" s="160">
        <v>705727.6</v>
      </c>
      <c r="E37" s="161" t="s">
        <v>183</v>
      </c>
      <c r="F37" s="160">
        <v>704420.72</v>
      </c>
      <c r="G37" s="160">
        <v>8432.43</v>
      </c>
      <c r="H37" s="160">
        <v>3.02</v>
      </c>
      <c r="I37" s="160">
        <v>0</v>
      </c>
      <c r="J37" s="160">
        <v>-7128.57</v>
      </c>
    </row>
    <row r="38" spans="1:10">
      <c r="A38" s="162">
        <v>40178</v>
      </c>
      <c r="B38" s="161" t="s">
        <v>159</v>
      </c>
      <c r="C38" s="161" t="s">
        <v>204</v>
      </c>
      <c r="D38" s="160">
        <v>728277.05</v>
      </c>
      <c r="E38" s="161" t="s">
        <v>183</v>
      </c>
      <c r="F38" s="160">
        <v>727762.16</v>
      </c>
      <c r="G38" s="160">
        <v>2965.09</v>
      </c>
      <c r="H38" s="160">
        <v>4906.13</v>
      </c>
      <c r="I38" s="160">
        <v>0</v>
      </c>
      <c r="J38" s="160">
        <v>-7356.33</v>
      </c>
    </row>
    <row r="39" spans="1:10">
      <c r="A39" s="162">
        <v>40209</v>
      </c>
      <c r="B39" s="161" t="s">
        <v>159</v>
      </c>
      <c r="C39" s="161" t="s">
        <v>204</v>
      </c>
      <c r="D39" s="160">
        <v>746719.15</v>
      </c>
      <c r="E39" s="161" t="s">
        <v>183</v>
      </c>
      <c r="F39" s="160">
        <v>737368.25</v>
      </c>
      <c r="G39" s="160">
        <v>10681.03</v>
      </c>
      <c r="H39" s="160">
        <v>6212.49</v>
      </c>
      <c r="I39" s="160">
        <v>0</v>
      </c>
      <c r="J39" s="160">
        <v>-7542.62</v>
      </c>
    </row>
    <row r="40" spans="1:10">
      <c r="A40" s="162">
        <v>40237</v>
      </c>
      <c r="B40" s="161" t="s">
        <v>159</v>
      </c>
      <c r="C40" s="161" t="s">
        <v>204</v>
      </c>
      <c r="D40" s="160">
        <v>760568.08</v>
      </c>
      <c r="E40" s="161" t="s">
        <v>183</v>
      </c>
      <c r="F40" s="160">
        <v>761818.47</v>
      </c>
      <c r="G40" s="160">
        <v>6452.4</v>
      </c>
      <c r="H40" s="160">
        <v>-20.28</v>
      </c>
      <c r="I40" s="160">
        <v>0</v>
      </c>
      <c r="J40" s="160">
        <v>-7682.51</v>
      </c>
    </row>
    <row r="41" spans="1:10">
      <c r="A41" s="162">
        <v>40268</v>
      </c>
      <c r="B41" s="161" t="s">
        <v>159</v>
      </c>
      <c r="C41" s="161" t="s">
        <v>204</v>
      </c>
      <c r="D41" s="160">
        <v>738129.61</v>
      </c>
      <c r="E41" s="161" t="s">
        <v>183</v>
      </c>
      <c r="F41" s="160">
        <v>720781.12</v>
      </c>
      <c r="G41" s="160">
        <v>24769.65</v>
      </c>
      <c r="H41" s="160">
        <v>34.69</v>
      </c>
      <c r="I41" s="160">
        <v>0</v>
      </c>
      <c r="J41" s="160">
        <v>-7455.85</v>
      </c>
    </row>
    <row r="42" spans="1:10">
      <c r="A42" s="162">
        <v>40298</v>
      </c>
      <c r="B42" s="161" t="s">
        <v>159</v>
      </c>
      <c r="C42" s="161" t="s">
        <v>204</v>
      </c>
      <c r="D42" s="160">
        <v>767839.83</v>
      </c>
      <c r="E42" s="161" t="s">
        <v>183</v>
      </c>
      <c r="F42" s="160">
        <v>748103.17</v>
      </c>
      <c r="G42" s="160">
        <v>30157.48</v>
      </c>
      <c r="H42" s="160">
        <v>-2664.86</v>
      </c>
      <c r="I42" s="160">
        <v>0</v>
      </c>
      <c r="J42" s="160">
        <v>-7755.96</v>
      </c>
    </row>
    <row r="43" spans="1:10">
      <c r="A43" s="162">
        <v>40329</v>
      </c>
      <c r="B43" s="161" t="s">
        <v>159</v>
      </c>
      <c r="C43" s="161" t="s">
        <v>204</v>
      </c>
      <c r="D43" s="160">
        <v>769582.65</v>
      </c>
      <c r="E43" s="161" t="s">
        <v>183</v>
      </c>
      <c r="F43" s="160">
        <v>771697.9</v>
      </c>
      <c r="G43" s="160">
        <v>5762.06</v>
      </c>
      <c r="H43" s="160">
        <v>-103.76</v>
      </c>
      <c r="I43" s="160">
        <v>0</v>
      </c>
      <c r="J43" s="160">
        <v>-7773.55</v>
      </c>
    </row>
    <row r="44" spans="1:10">
      <c r="A44" s="162">
        <v>40359</v>
      </c>
      <c r="B44" s="161" t="s">
        <v>159</v>
      </c>
      <c r="C44" s="161" t="s">
        <v>204</v>
      </c>
      <c r="D44" s="160">
        <v>784767.19</v>
      </c>
      <c r="E44" s="161" t="s">
        <v>183</v>
      </c>
      <c r="F44" s="160">
        <v>790299.6</v>
      </c>
      <c r="G44" s="160">
        <v>3454.42</v>
      </c>
      <c r="H44" s="160">
        <v>-1059.8800000000001</v>
      </c>
      <c r="I44" s="160">
        <v>0</v>
      </c>
      <c r="J44" s="160">
        <v>-7926.95</v>
      </c>
    </row>
    <row r="45" spans="1:10">
      <c r="A45" s="162">
        <v>40390</v>
      </c>
      <c r="B45" s="161" t="s">
        <v>159</v>
      </c>
      <c r="C45" s="161" t="s">
        <v>204</v>
      </c>
      <c r="D45" s="160">
        <v>760087.3</v>
      </c>
      <c r="E45" s="161" t="s">
        <v>183</v>
      </c>
      <c r="F45" s="160">
        <v>764364.39</v>
      </c>
      <c r="G45" s="160">
        <v>2835.1</v>
      </c>
      <c r="H45" s="160">
        <v>565.47</v>
      </c>
      <c r="I45" s="160">
        <v>0</v>
      </c>
      <c r="J45" s="160">
        <v>-7677.66</v>
      </c>
    </row>
    <row r="46" spans="1:10">
      <c r="A46" s="162">
        <v>40421</v>
      </c>
      <c r="B46" s="161" t="s">
        <v>159</v>
      </c>
      <c r="C46" s="161" t="s">
        <v>204</v>
      </c>
      <c r="D46" s="160">
        <v>791548.23</v>
      </c>
      <c r="E46" s="161" t="s">
        <v>183</v>
      </c>
      <c r="F46" s="160">
        <v>797565.87</v>
      </c>
      <c r="G46" s="160">
        <v>1969.08</v>
      </c>
      <c r="H46" s="160">
        <v>8.7100000000000009</v>
      </c>
      <c r="I46" s="160">
        <v>0</v>
      </c>
      <c r="J46" s="160">
        <v>-7995.43</v>
      </c>
    </row>
    <row r="47" spans="1:10">
      <c r="A47" s="162">
        <v>40451</v>
      </c>
      <c r="B47" s="161" t="s">
        <v>159</v>
      </c>
      <c r="C47" s="161" t="s">
        <v>204</v>
      </c>
      <c r="D47" s="160">
        <v>799943.06</v>
      </c>
      <c r="E47" s="161" t="s">
        <v>183</v>
      </c>
      <c r="F47" s="160">
        <v>804851.63</v>
      </c>
      <c r="G47" s="160">
        <v>3780.3</v>
      </c>
      <c r="H47" s="160">
        <v>-608.64</v>
      </c>
      <c r="I47" s="160">
        <v>0</v>
      </c>
      <c r="J47" s="160">
        <v>-8080.23</v>
      </c>
    </row>
    <row r="48" spans="1:10">
      <c r="A48" s="162">
        <v>40482</v>
      </c>
      <c r="B48" s="161" t="s">
        <v>159</v>
      </c>
      <c r="C48" s="161" t="s">
        <v>204</v>
      </c>
      <c r="D48" s="160">
        <v>768076.67</v>
      </c>
      <c r="E48" s="161" t="s">
        <v>183</v>
      </c>
      <c r="F48" s="160">
        <v>771573.53</v>
      </c>
      <c r="G48" s="160">
        <v>5617.44</v>
      </c>
      <c r="H48" s="160">
        <v>-1355.95</v>
      </c>
      <c r="I48" s="160">
        <v>0</v>
      </c>
      <c r="J48" s="160">
        <v>-7758.35</v>
      </c>
    </row>
    <row r="49" spans="1:10">
      <c r="A49" s="162">
        <v>40512</v>
      </c>
      <c r="B49" s="161" t="s">
        <v>159</v>
      </c>
      <c r="C49" s="161" t="s">
        <v>204</v>
      </c>
      <c r="D49" s="160">
        <v>727731.69</v>
      </c>
      <c r="E49" s="161" t="s">
        <v>183</v>
      </c>
      <c r="F49" s="160">
        <v>731712.3</v>
      </c>
      <c r="G49" s="160">
        <v>3651.22</v>
      </c>
      <c r="H49" s="160">
        <v>-281</v>
      </c>
      <c r="I49" s="160">
        <v>0</v>
      </c>
      <c r="J49" s="160">
        <v>-7350.83</v>
      </c>
    </row>
    <row r="50" spans="1:10">
      <c r="A50" s="162">
        <v>40543</v>
      </c>
      <c r="B50" s="161" t="s">
        <v>159</v>
      </c>
      <c r="C50" s="161" t="s">
        <v>204</v>
      </c>
      <c r="D50" s="160">
        <v>679666.56</v>
      </c>
      <c r="E50" s="161" t="s">
        <v>183</v>
      </c>
      <c r="F50" s="160">
        <v>683643.83</v>
      </c>
      <c r="G50" s="160">
        <v>3572.96</v>
      </c>
      <c r="H50" s="160">
        <v>-684.91</v>
      </c>
      <c r="I50" s="160">
        <v>0</v>
      </c>
      <c r="J50" s="160">
        <v>-6865.32</v>
      </c>
    </row>
    <row r="51" spans="1:10">
      <c r="A51" s="162">
        <v>40574</v>
      </c>
      <c r="B51" s="161" t="s">
        <v>159</v>
      </c>
      <c r="C51" s="161" t="s">
        <v>204</v>
      </c>
      <c r="D51" s="160">
        <v>856316.35</v>
      </c>
      <c r="E51" s="161" t="s">
        <v>183</v>
      </c>
      <c r="F51" s="160">
        <v>865456.76</v>
      </c>
      <c r="G51" s="160">
        <v>3993.23</v>
      </c>
      <c r="H51" s="160">
        <v>11.28</v>
      </c>
      <c r="I51" s="160">
        <v>-4495.26</v>
      </c>
      <c r="J51" s="160">
        <v>-8649.66</v>
      </c>
    </row>
    <row r="52" spans="1:10">
      <c r="A52" s="162">
        <v>40602</v>
      </c>
      <c r="B52" s="161" t="s">
        <v>159</v>
      </c>
      <c r="C52" s="161" t="s">
        <v>204</v>
      </c>
      <c r="D52" s="160">
        <v>700434.69</v>
      </c>
      <c r="E52" s="161" t="s">
        <v>183</v>
      </c>
      <c r="F52" s="160">
        <v>693532.02</v>
      </c>
      <c r="G52" s="160">
        <v>3929.18</v>
      </c>
      <c r="H52" s="160">
        <v>11140.14</v>
      </c>
      <c r="I52" s="160">
        <v>-1091.55</v>
      </c>
      <c r="J52" s="160">
        <v>-7075.1</v>
      </c>
    </row>
    <row r="53" spans="1:10">
      <c r="A53" s="162">
        <v>40633</v>
      </c>
      <c r="B53" s="161" t="s">
        <v>159</v>
      </c>
      <c r="C53" s="161" t="s">
        <v>204</v>
      </c>
      <c r="D53" s="160">
        <v>749728.52</v>
      </c>
      <c r="E53" s="161" t="s">
        <v>183</v>
      </c>
      <c r="F53" s="160">
        <v>753032.26</v>
      </c>
      <c r="G53" s="160">
        <v>4271.92</v>
      </c>
      <c r="H53" s="160">
        <v>-2.64</v>
      </c>
      <c r="I53" s="160">
        <v>0</v>
      </c>
      <c r="J53" s="160">
        <v>-7573.02</v>
      </c>
    </row>
    <row r="54" spans="1:10">
      <c r="A54" s="162">
        <v>40663</v>
      </c>
      <c r="B54" s="161" t="s">
        <v>159</v>
      </c>
      <c r="C54" s="161" t="s">
        <v>204</v>
      </c>
      <c r="D54" s="160">
        <v>795017.03</v>
      </c>
      <c r="E54" s="161" t="s">
        <v>183</v>
      </c>
      <c r="F54" s="160">
        <v>803146.31</v>
      </c>
      <c r="G54" s="160">
        <v>3392.67</v>
      </c>
      <c r="H54" s="160">
        <v>-1047.69</v>
      </c>
      <c r="I54" s="160">
        <v>-2443.7800000000002</v>
      </c>
      <c r="J54" s="160">
        <v>-8030.48</v>
      </c>
    </row>
    <row r="55" spans="1:10">
      <c r="A55" s="162">
        <v>40694</v>
      </c>
      <c r="B55" s="161" t="s">
        <v>159</v>
      </c>
      <c r="C55" s="161" t="s">
        <v>204</v>
      </c>
      <c r="D55" s="160">
        <v>736972.6</v>
      </c>
      <c r="E55" s="161" t="s">
        <v>183</v>
      </c>
      <c r="F55" s="160">
        <v>744535.48</v>
      </c>
      <c r="G55" s="160">
        <v>2493.64</v>
      </c>
      <c r="H55" s="160">
        <v>-574.07000000000005</v>
      </c>
      <c r="I55" s="160">
        <v>-2038.29</v>
      </c>
      <c r="J55" s="160">
        <v>-7444.16</v>
      </c>
    </row>
    <row r="56" spans="1:10">
      <c r="A56" s="162">
        <v>40724</v>
      </c>
      <c r="B56" s="161" t="s">
        <v>159</v>
      </c>
      <c r="C56" s="161" t="s">
        <v>204</v>
      </c>
      <c r="D56" s="160">
        <v>804102.48</v>
      </c>
      <c r="E56" s="161" t="s">
        <v>183</v>
      </c>
      <c r="F56" s="160">
        <v>807593.25</v>
      </c>
      <c r="G56" s="160">
        <v>3298.73</v>
      </c>
      <c r="H56" s="160">
        <v>2183.34</v>
      </c>
      <c r="I56" s="160">
        <v>-850.6</v>
      </c>
      <c r="J56" s="160">
        <v>-8122.24</v>
      </c>
    </row>
    <row r="57" spans="1:10">
      <c r="A57" s="162">
        <v>40755</v>
      </c>
      <c r="B57" s="161" t="s">
        <v>159</v>
      </c>
      <c r="C57" s="161" t="s">
        <v>204</v>
      </c>
      <c r="D57" s="160">
        <v>779106.25</v>
      </c>
      <c r="E57" s="161" t="s">
        <v>183</v>
      </c>
      <c r="F57" s="160">
        <v>785728.23</v>
      </c>
      <c r="G57" s="160">
        <v>3675.28</v>
      </c>
      <c r="H57" s="160">
        <v>-2045.28</v>
      </c>
      <c r="I57" s="160">
        <v>-382.21</v>
      </c>
      <c r="J57" s="160">
        <v>-7869.77</v>
      </c>
    </row>
    <row r="58" spans="1:10">
      <c r="A58" s="162">
        <v>40786</v>
      </c>
      <c r="B58" s="161" t="s">
        <v>159</v>
      </c>
      <c r="C58" s="161" t="s">
        <v>204</v>
      </c>
      <c r="D58" s="160">
        <v>846665.33</v>
      </c>
      <c r="E58" s="161" t="s">
        <v>183</v>
      </c>
      <c r="F58" s="160">
        <v>869952.15</v>
      </c>
      <c r="G58" s="160">
        <v>5931.26</v>
      </c>
      <c r="H58" s="160">
        <v>-19405.099999999999</v>
      </c>
      <c r="I58" s="160">
        <v>-1260.8</v>
      </c>
      <c r="J58" s="160">
        <v>-8552.18</v>
      </c>
    </row>
    <row r="59" spans="1:10">
      <c r="A59" s="162">
        <v>40816</v>
      </c>
      <c r="B59" s="161" t="s">
        <v>159</v>
      </c>
      <c r="C59" s="161" t="s">
        <v>204</v>
      </c>
      <c r="D59" s="160">
        <v>870233.63</v>
      </c>
      <c r="E59" s="161" t="s">
        <v>183</v>
      </c>
      <c r="F59" s="160">
        <v>877304.33</v>
      </c>
      <c r="G59" s="160">
        <v>4010.54</v>
      </c>
      <c r="H59" s="160">
        <v>-2291</v>
      </c>
      <c r="I59" s="160">
        <v>0</v>
      </c>
      <c r="J59" s="160">
        <v>-8790.24</v>
      </c>
    </row>
    <row r="60" spans="1:10">
      <c r="A60" s="162">
        <v>40847</v>
      </c>
      <c r="B60" s="161" t="s">
        <v>159</v>
      </c>
      <c r="C60" s="161" t="s">
        <v>204</v>
      </c>
      <c r="D60" s="160">
        <v>791455.76</v>
      </c>
      <c r="E60" s="161" t="s">
        <v>183</v>
      </c>
      <c r="F60" s="160">
        <v>798322.1</v>
      </c>
      <c r="G60" s="160">
        <v>1548.05</v>
      </c>
      <c r="H60" s="160">
        <v>1229.99</v>
      </c>
      <c r="I60" s="160">
        <v>-1649.88</v>
      </c>
      <c r="J60" s="160">
        <v>-7994.5</v>
      </c>
    </row>
    <row r="61" spans="1:10">
      <c r="A61" s="162">
        <v>40877</v>
      </c>
      <c r="B61" s="161" t="s">
        <v>159</v>
      </c>
      <c r="C61" s="161" t="s">
        <v>204</v>
      </c>
      <c r="D61" s="160">
        <v>745485.77</v>
      </c>
      <c r="E61" s="161" t="s">
        <v>183</v>
      </c>
      <c r="F61" s="160">
        <v>743233.95</v>
      </c>
      <c r="G61" s="160">
        <v>13838.62</v>
      </c>
      <c r="H61" s="160">
        <v>125.02</v>
      </c>
      <c r="I61" s="160">
        <v>-4181.66</v>
      </c>
      <c r="J61" s="160">
        <v>-7530.16</v>
      </c>
    </row>
    <row r="62" spans="1:10">
      <c r="A62" s="162">
        <v>40908</v>
      </c>
      <c r="B62" s="161" t="s">
        <v>159</v>
      </c>
      <c r="C62" s="161" t="s">
        <v>204</v>
      </c>
      <c r="D62" s="160">
        <v>743811.77</v>
      </c>
      <c r="E62" s="161" t="s">
        <v>183</v>
      </c>
      <c r="F62" s="160">
        <v>719074.89</v>
      </c>
      <c r="G62" s="160">
        <v>33451.26</v>
      </c>
      <c r="H62" s="160">
        <v>597.58000000000004</v>
      </c>
      <c r="I62" s="160">
        <v>-1798.71</v>
      </c>
      <c r="J62" s="160">
        <v>-7513.25</v>
      </c>
    </row>
    <row r="63" spans="1:10">
      <c r="A63" s="162">
        <v>40939</v>
      </c>
      <c r="B63" s="161" t="s">
        <v>159</v>
      </c>
      <c r="C63" s="161" t="s">
        <v>204</v>
      </c>
      <c r="D63" s="160">
        <v>901427.88</v>
      </c>
      <c r="E63" s="161" t="s">
        <v>183</v>
      </c>
      <c r="F63" s="160">
        <v>853746.82</v>
      </c>
      <c r="G63" s="160">
        <v>57797.13</v>
      </c>
      <c r="H63" s="160">
        <v>1458.75</v>
      </c>
      <c r="I63" s="160">
        <v>-2469.4899999999998</v>
      </c>
      <c r="J63" s="160">
        <v>-9105.33</v>
      </c>
    </row>
    <row r="64" spans="1:10">
      <c r="A64" s="162">
        <v>40968</v>
      </c>
      <c r="B64" s="161" t="s">
        <v>159</v>
      </c>
      <c r="C64" s="161" t="s">
        <v>204</v>
      </c>
      <c r="D64" s="160">
        <v>665112.15</v>
      </c>
      <c r="E64" s="161" t="s">
        <v>183</v>
      </c>
      <c r="F64" s="160">
        <v>644683.36</v>
      </c>
      <c r="G64" s="160">
        <v>58255.87</v>
      </c>
      <c r="H64" s="160">
        <v>-29992.13</v>
      </c>
      <c r="I64" s="160">
        <v>-1116.6400000000001</v>
      </c>
      <c r="J64" s="160">
        <v>-6718.31</v>
      </c>
    </row>
    <row r="65" spans="1:10">
      <c r="A65" s="162">
        <v>40999</v>
      </c>
      <c r="B65" s="161" t="s">
        <v>159</v>
      </c>
      <c r="C65" s="161" t="s">
        <v>204</v>
      </c>
      <c r="D65" s="160">
        <v>761480.26</v>
      </c>
      <c r="E65" s="161" t="s">
        <v>183</v>
      </c>
      <c r="F65" s="160">
        <v>731250.5</v>
      </c>
      <c r="G65" s="160">
        <v>38653.72</v>
      </c>
      <c r="H65" s="160">
        <v>-50.68</v>
      </c>
      <c r="I65" s="160">
        <v>-681.56</v>
      </c>
      <c r="J65" s="160">
        <v>-7691.72</v>
      </c>
    </row>
    <row r="66" spans="1:10">
      <c r="A66" s="162">
        <v>41029</v>
      </c>
      <c r="B66" s="161" t="s">
        <v>159</v>
      </c>
      <c r="C66" s="161" t="s">
        <v>204</v>
      </c>
      <c r="D66" s="160">
        <v>848911.24</v>
      </c>
      <c r="E66" s="161" t="s">
        <v>183</v>
      </c>
      <c r="F66" s="160">
        <v>835908.78</v>
      </c>
      <c r="G66" s="160">
        <v>21108.92</v>
      </c>
      <c r="H66" s="160">
        <v>608.66999999999996</v>
      </c>
      <c r="I66" s="160">
        <v>-140.27000000000001</v>
      </c>
      <c r="J66" s="160">
        <v>-8574.86</v>
      </c>
    </row>
    <row r="67" spans="1:10">
      <c r="A67" s="162">
        <v>41060</v>
      </c>
      <c r="B67" s="161" t="s">
        <v>159</v>
      </c>
      <c r="C67" s="161" t="s">
        <v>204</v>
      </c>
      <c r="D67" s="160">
        <v>765040.34</v>
      </c>
      <c r="E67" s="161" t="s">
        <v>183</v>
      </c>
      <c r="F67" s="160">
        <v>769451.15</v>
      </c>
      <c r="G67" s="160">
        <v>5485.16</v>
      </c>
      <c r="H67" s="160">
        <v>-926.86</v>
      </c>
      <c r="I67" s="160">
        <v>-1241.43</v>
      </c>
      <c r="J67" s="160">
        <v>-7727.68</v>
      </c>
    </row>
    <row r="68" spans="1:10">
      <c r="A68" s="162">
        <v>41090</v>
      </c>
      <c r="B68" s="161" t="s">
        <v>159</v>
      </c>
      <c r="C68" s="161" t="s">
        <v>204</v>
      </c>
      <c r="D68" s="160">
        <v>853111.39</v>
      </c>
      <c r="E68" s="161" t="s">
        <v>183</v>
      </c>
      <c r="F68" s="160">
        <v>837683.86</v>
      </c>
      <c r="G68" s="160">
        <v>21887.37</v>
      </c>
      <c r="H68" s="160">
        <v>2822.09</v>
      </c>
      <c r="I68" s="160">
        <v>-664.65</v>
      </c>
      <c r="J68" s="160">
        <v>-8617.2800000000007</v>
      </c>
    </row>
    <row r="69" spans="1:10">
      <c r="A69" s="162">
        <v>41121</v>
      </c>
      <c r="B69" s="161" t="s">
        <v>159</v>
      </c>
      <c r="C69" s="161" t="s">
        <v>204</v>
      </c>
      <c r="D69" s="160">
        <v>818680.85</v>
      </c>
      <c r="E69" s="161" t="s">
        <v>183</v>
      </c>
      <c r="F69" s="160">
        <v>813432.93</v>
      </c>
      <c r="G69" s="160">
        <v>15276.61</v>
      </c>
      <c r="H69" s="160">
        <v>-155.79</v>
      </c>
      <c r="I69" s="160">
        <v>-1603.4</v>
      </c>
      <c r="J69" s="160">
        <v>-8269.5</v>
      </c>
    </row>
    <row r="70" spans="1:10">
      <c r="A70" s="162">
        <v>41152</v>
      </c>
      <c r="B70" s="161" t="s">
        <v>159</v>
      </c>
      <c r="C70" s="161" t="s">
        <v>204</v>
      </c>
      <c r="D70" s="160">
        <v>894607.62</v>
      </c>
      <c r="E70" s="161" t="s">
        <v>183</v>
      </c>
      <c r="F70" s="160">
        <v>851580.79</v>
      </c>
      <c r="G70" s="160">
        <v>51893.9</v>
      </c>
      <c r="H70" s="160">
        <v>169.37</v>
      </c>
      <c r="I70" s="160">
        <v>0</v>
      </c>
      <c r="J70" s="160">
        <v>-9036.44</v>
      </c>
    </row>
    <row r="71" spans="1:10">
      <c r="A71" s="162">
        <v>41182</v>
      </c>
      <c r="B71" s="161" t="s">
        <v>159</v>
      </c>
      <c r="C71" s="161" t="s">
        <v>204</v>
      </c>
      <c r="D71" s="160">
        <v>884692.46</v>
      </c>
      <c r="E71" s="161" t="s">
        <v>183</v>
      </c>
      <c r="F71" s="160">
        <v>826372.39</v>
      </c>
      <c r="G71" s="160">
        <v>66470.100000000006</v>
      </c>
      <c r="H71" s="160">
        <v>1270.1099999999999</v>
      </c>
      <c r="I71" s="160">
        <v>-483.85</v>
      </c>
      <c r="J71" s="160">
        <v>-8936.2900000000009</v>
      </c>
    </row>
    <row r="72" spans="1:10">
      <c r="A72" s="162">
        <v>41213</v>
      </c>
      <c r="B72" s="161" t="s">
        <v>159</v>
      </c>
      <c r="C72" s="161" t="s">
        <v>204</v>
      </c>
      <c r="D72" s="160">
        <v>769199.58</v>
      </c>
      <c r="E72" s="161" t="s">
        <v>183</v>
      </c>
      <c r="F72" s="160">
        <v>744334.9</v>
      </c>
      <c r="G72" s="160">
        <v>30894.37</v>
      </c>
      <c r="H72" s="160">
        <v>2072.83</v>
      </c>
      <c r="I72" s="160">
        <v>-332.83</v>
      </c>
      <c r="J72" s="160">
        <v>-7769.69</v>
      </c>
    </row>
    <row r="73" spans="1:10">
      <c r="A73" s="162">
        <v>41243</v>
      </c>
      <c r="B73" s="161" t="s">
        <v>159</v>
      </c>
      <c r="C73" s="161" t="s">
        <v>204</v>
      </c>
      <c r="D73" s="160">
        <v>784229.74</v>
      </c>
      <c r="E73" s="161" t="s">
        <v>183</v>
      </c>
      <c r="F73" s="160">
        <v>754959.03</v>
      </c>
      <c r="G73" s="160">
        <v>33741.51</v>
      </c>
      <c r="H73" s="160">
        <v>4450.5</v>
      </c>
      <c r="I73" s="160">
        <v>-999.79</v>
      </c>
      <c r="J73" s="160">
        <v>-7921.51</v>
      </c>
    </row>
    <row r="74" spans="1:10">
      <c r="A74" s="162">
        <v>41274</v>
      </c>
      <c r="B74" s="161" t="s">
        <v>159</v>
      </c>
      <c r="C74" s="161" t="s">
        <v>204</v>
      </c>
      <c r="D74" s="160">
        <v>771692.42</v>
      </c>
      <c r="E74" s="161" t="s">
        <v>183</v>
      </c>
      <c r="F74" s="160">
        <v>754071.78</v>
      </c>
      <c r="G74" s="160">
        <v>28062.639999999999</v>
      </c>
      <c r="H74" s="160">
        <v>-2548.7600000000002</v>
      </c>
      <c r="I74" s="160">
        <v>-98.36</v>
      </c>
      <c r="J74" s="160">
        <v>-7794.88</v>
      </c>
    </row>
    <row r="75" spans="1:10">
      <c r="A75" s="162">
        <v>41305</v>
      </c>
      <c r="B75" s="161" t="s">
        <v>159</v>
      </c>
      <c r="C75" s="161" t="s">
        <v>204</v>
      </c>
      <c r="D75" s="160">
        <v>900008.18</v>
      </c>
      <c r="E75" s="161" t="s">
        <v>183</v>
      </c>
      <c r="F75" s="160">
        <v>869849.95</v>
      </c>
      <c r="G75" s="160">
        <v>31580.45</v>
      </c>
      <c r="H75" s="160">
        <v>8071.21</v>
      </c>
      <c r="I75" s="160">
        <v>-402.45</v>
      </c>
      <c r="J75" s="160">
        <v>-9090.98</v>
      </c>
    </row>
    <row r="76" spans="1:10">
      <c r="A76" s="162">
        <v>41333</v>
      </c>
      <c r="B76" s="161" t="s">
        <v>159</v>
      </c>
      <c r="C76" s="161" t="s">
        <v>204</v>
      </c>
      <c r="D76" s="160">
        <v>638560.68999999994</v>
      </c>
      <c r="E76" s="161" t="s">
        <v>183</v>
      </c>
      <c r="F76" s="160">
        <v>563612.71</v>
      </c>
      <c r="G76" s="160">
        <v>80990.350000000006</v>
      </c>
      <c r="H76" s="160">
        <v>578.77</v>
      </c>
      <c r="I76" s="160">
        <v>-171.03</v>
      </c>
      <c r="J76" s="160">
        <v>-6450.11</v>
      </c>
    </row>
    <row r="77" spans="1:10">
      <c r="A77" s="162">
        <v>41364</v>
      </c>
      <c r="B77" s="161" t="s">
        <v>159</v>
      </c>
      <c r="C77" s="161" t="s">
        <v>204</v>
      </c>
      <c r="D77" s="160">
        <v>975706.55</v>
      </c>
      <c r="E77" s="161" t="s">
        <v>183</v>
      </c>
      <c r="F77" s="160">
        <v>935617.95</v>
      </c>
      <c r="G77" s="160">
        <v>46632.68</v>
      </c>
      <c r="H77" s="160">
        <v>3483.25</v>
      </c>
      <c r="I77" s="160">
        <v>-171.71</v>
      </c>
      <c r="J77" s="160">
        <v>-9855.6200000000008</v>
      </c>
    </row>
    <row r="78" spans="1:10">
      <c r="A78" s="162">
        <v>41394</v>
      </c>
      <c r="B78" s="161" t="s">
        <v>159</v>
      </c>
      <c r="C78" s="161" t="s">
        <v>204</v>
      </c>
      <c r="D78" s="160">
        <v>820365.12</v>
      </c>
      <c r="E78" s="161" t="s">
        <v>183</v>
      </c>
      <c r="F78" s="160">
        <v>792911.28</v>
      </c>
      <c r="G78" s="160">
        <v>33203.39</v>
      </c>
      <c r="H78" s="160">
        <v>2725.97</v>
      </c>
      <c r="I78" s="160">
        <v>-189</v>
      </c>
      <c r="J78" s="160">
        <v>-8286.52</v>
      </c>
    </row>
    <row r="79" spans="1:10">
      <c r="A79" s="162">
        <v>41425</v>
      </c>
      <c r="B79" s="161" t="s">
        <v>159</v>
      </c>
      <c r="C79" s="161" t="s">
        <v>204</v>
      </c>
      <c r="D79" s="160">
        <v>732743.22</v>
      </c>
      <c r="E79" s="161" t="s">
        <v>183</v>
      </c>
      <c r="F79" s="160">
        <v>719925.27</v>
      </c>
      <c r="G79" s="160">
        <v>19938.66</v>
      </c>
      <c r="H79" s="160">
        <v>698.54</v>
      </c>
      <c r="I79" s="160">
        <v>-417.81</v>
      </c>
      <c r="J79" s="160">
        <v>-7401.44</v>
      </c>
    </row>
    <row r="80" spans="1:10">
      <c r="A80" s="162">
        <v>41455</v>
      </c>
      <c r="B80" s="161" t="s">
        <v>159</v>
      </c>
      <c r="C80" s="161" t="s">
        <v>204</v>
      </c>
      <c r="D80" s="160">
        <v>771456.42</v>
      </c>
      <c r="E80" s="161" t="s">
        <v>183</v>
      </c>
      <c r="F80" s="160">
        <v>728296.46</v>
      </c>
      <c r="G80" s="160">
        <v>41959.79</v>
      </c>
      <c r="H80" s="160">
        <v>9296.39</v>
      </c>
      <c r="I80" s="160">
        <v>-303.74</v>
      </c>
      <c r="J80" s="160">
        <v>-7792.48</v>
      </c>
    </row>
    <row r="81" spans="1:10">
      <c r="A81" s="162">
        <v>41486</v>
      </c>
      <c r="B81" s="161" t="s">
        <v>159</v>
      </c>
      <c r="C81" s="161" t="s">
        <v>204</v>
      </c>
      <c r="D81" s="160">
        <v>718446.21</v>
      </c>
      <c r="E81" s="161" t="s">
        <v>183</v>
      </c>
      <c r="F81" s="160">
        <v>720977.57</v>
      </c>
      <c r="G81" s="160">
        <v>7270.84</v>
      </c>
      <c r="H81" s="160">
        <v>-2545.16</v>
      </c>
      <c r="I81" s="160">
        <v>0</v>
      </c>
      <c r="J81" s="160">
        <v>-7257.04</v>
      </c>
    </row>
    <row r="82" spans="1:10">
      <c r="A82" s="162">
        <v>41517</v>
      </c>
      <c r="B82" s="161" t="s">
        <v>159</v>
      </c>
      <c r="C82" s="161" t="s">
        <v>204</v>
      </c>
      <c r="D82" s="160">
        <v>744888.68</v>
      </c>
      <c r="E82" s="161" t="s">
        <v>183</v>
      </c>
      <c r="F82" s="160">
        <v>731930.67</v>
      </c>
      <c r="G82" s="160">
        <v>21938.68</v>
      </c>
      <c r="H82" s="160">
        <v>2403.29</v>
      </c>
      <c r="I82" s="160">
        <v>-3859.82</v>
      </c>
      <c r="J82" s="160">
        <v>-7524.14</v>
      </c>
    </row>
    <row r="83" spans="1:10">
      <c r="A83" s="162">
        <v>41547</v>
      </c>
      <c r="B83" s="161" t="s">
        <v>159</v>
      </c>
      <c r="C83" s="161" t="s">
        <v>204</v>
      </c>
      <c r="D83" s="160">
        <v>761408.24</v>
      </c>
      <c r="E83" s="161" t="s">
        <v>183</v>
      </c>
      <c r="F83" s="160">
        <v>759031.35</v>
      </c>
      <c r="G83" s="160">
        <v>9591.2199999999993</v>
      </c>
      <c r="H83" s="160">
        <v>1150.17</v>
      </c>
      <c r="I83" s="160">
        <v>-673.51</v>
      </c>
      <c r="J83" s="160">
        <v>-7690.99</v>
      </c>
    </row>
    <row r="84" spans="1:10">
      <c r="A84" s="162">
        <v>41578</v>
      </c>
      <c r="B84" s="161" t="s">
        <v>159</v>
      </c>
      <c r="C84" s="161" t="s">
        <v>204</v>
      </c>
      <c r="D84" s="160">
        <v>744776.43</v>
      </c>
      <c r="E84" s="161" t="s">
        <v>183</v>
      </c>
      <c r="F84" s="160">
        <v>746796.58</v>
      </c>
      <c r="G84" s="160">
        <v>5469.08</v>
      </c>
      <c r="H84" s="160">
        <v>33.770000000000003</v>
      </c>
      <c r="I84" s="160">
        <v>0</v>
      </c>
      <c r="J84" s="160">
        <v>-7523</v>
      </c>
    </row>
    <row r="85" spans="1:10">
      <c r="A85" s="162">
        <v>41608</v>
      </c>
      <c r="B85" s="161" t="s">
        <v>159</v>
      </c>
      <c r="C85" s="161" t="s">
        <v>204</v>
      </c>
      <c r="D85" s="160">
        <v>735935.48</v>
      </c>
      <c r="E85" s="161" t="s">
        <v>183</v>
      </c>
      <c r="F85" s="160">
        <v>738671.16</v>
      </c>
      <c r="G85" s="160">
        <v>5423.39</v>
      </c>
      <c r="H85" s="160">
        <v>-106.91</v>
      </c>
      <c r="I85" s="160">
        <v>-618.47</v>
      </c>
      <c r="J85" s="160">
        <v>-7433.69</v>
      </c>
    </row>
    <row r="86" spans="1:10">
      <c r="A86" s="162">
        <v>41639</v>
      </c>
      <c r="B86" s="161" t="s">
        <v>159</v>
      </c>
      <c r="C86" s="161" t="s">
        <v>204</v>
      </c>
      <c r="D86" s="160">
        <v>748472.95</v>
      </c>
      <c r="E86" s="161" t="s">
        <v>183</v>
      </c>
      <c r="F86" s="160">
        <v>746817.79</v>
      </c>
      <c r="G86" s="160">
        <v>9513.31</v>
      </c>
      <c r="H86" s="160">
        <v>-239.6</v>
      </c>
      <c r="I86" s="160">
        <v>-58.22</v>
      </c>
      <c r="J86" s="160">
        <v>-7560.33</v>
      </c>
    </row>
    <row r="87" spans="1:10">
      <c r="A87" s="162">
        <v>41670</v>
      </c>
      <c r="B87" s="161" t="s">
        <v>159</v>
      </c>
      <c r="C87" s="161" t="s">
        <v>204</v>
      </c>
      <c r="D87" s="160">
        <v>838972.23</v>
      </c>
      <c r="E87" s="161" t="s">
        <v>183</v>
      </c>
      <c r="F87" s="160">
        <v>862992.24</v>
      </c>
      <c r="G87" s="160">
        <v>7465.36</v>
      </c>
      <c r="H87" s="160">
        <v>-22625.07</v>
      </c>
      <c r="I87" s="160">
        <v>-385.83</v>
      </c>
      <c r="J87" s="160">
        <v>-8474.4699999999993</v>
      </c>
    </row>
    <row r="88" spans="1:10">
      <c r="A88" s="162">
        <v>41698</v>
      </c>
      <c r="B88" s="161" t="s">
        <v>159</v>
      </c>
      <c r="C88" s="161" t="s">
        <v>204</v>
      </c>
      <c r="D88" s="160">
        <v>720991.06</v>
      </c>
      <c r="E88" s="161" t="s">
        <v>183</v>
      </c>
      <c r="F88" s="160">
        <v>717416.02</v>
      </c>
      <c r="G88" s="160">
        <v>10373.5</v>
      </c>
      <c r="H88" s="160">
        <v>484.29</v>
      </c>
      <c r="I88" s="160">
        <v>0</v>
      </c>
      <c r="J88" s="160">
        <v>-7282.75</v>
      </c>
    </row>
    <row r="89" spans="1:10">
      <c r="A89" s="162">
        <v>41729</v>
      </c>
      <c r="B89" s="161" t="s">
        <v>159</v>
      </c>
      <c r="C89" s="161" t="s">
        <v>204</v>
      </c>
      <c r="D89" s="160">
        <v>758249.24</v>
      </c>
      <c r="E89" s="161" t="s">
        <v>183</v>
      </c>
      <c r="F89" s="160">
        <v>756701.39</v>
      </c>
      <c r="G89" s="160">
        <v>9448.89</v>
      </c>
      <c r="H89" s="160">
        <v>137.61000000000001</v>
      </c>
      <c r="I89" s="160">
        <v>-379.56</v>
      </c>
      <c r="J89" s="160">
        <v>-7659.09</v>
      </c>
    </row>
    <row r="90" spans="1:10">
      <c r="A90" s="162">
        <v>41759</v>
      </c>
      <c r="B90" s="161" t="s">
        <v>159</v>
      </c>
      <c r="C90" s="161" t="s">
        <v>204</v>
      </c>
      <c r="D90" s="160">
        <v>885316.77</v>
      </c>
      <c r="E90" s="161" t="s">
        <v>183</v>
      </c>
      <c r="F90" s="160">
        <v>886933.23</v>
      </c>
      <c r="G90" s="160">
        <v>5051.4399999999996</v>
      </c>
      <c r="H90" s="160">
        <v>2616.7199999999998</v>
      </c>
      <c r="I90" s="160">
        <v>-342.02</v>
      </c>
      <c r="J90" s="160">
        <v>-8942.6</v>
      </c>
    </row>
    <row r="91" spans="1:10">
      <c r="A91" s="162">
        <v>41790</v>
      </c>
      <c r="B91" s="161" t="s">
        <v>159</v>
      </c>
      <c r="C91" s="161" t="s">
        <v>204</v>
      </c>
      <c r="D91" s="160">
        <v>879755.25</v>
      </c>
      <c r="E91" s="161" t="s">
        <v>183</v>
      </c>
      <c r="F91" s="160">
        <v>795348.3</v>
      </c>
      <c r="G91" s="160">
        <v>6216.84</v>
      </c>
      <c r="H91" s="160">
        <v>87367.97</v>
      </c>
      <c r="I91" s="160">
        <v>-291.44</v>
      </c>
      <c r="J91" s="160">
        <v>-8886.42</v>
      </c>
    </row>
    <row r="92" spans="1:10">
      <c r="A92" s="162">
        <v>41820</v>
      </c>
      <c r="B92" s="161" t="s">
        <v>159</v>
      </c>
      <c r="C92" s="161" t="s">
        <v>204</v>
      </c>
      <c r="D92" s="160">
        <v>791495.07</v>
      </c>
      <c r="E92" s="161" t="s">
        <v>183</v>
      </c>
      <c r="F92" s="160">
        <v>797643.79</v>
      </c>
      <c r="G92" s="160">
        <v>5684.71</v>
      </c>
      <c r="H92" s="160">
        <v>-3347.77</v>
      </c>
      <c r="I92" s="160">
        <v>-490.76</v>
      </c>
      <c r="J92" s="160">
        <v>-7994.9</v>
      </c>
    </row>
    <row r="93" spans="1:10">
      <c r="A93" s="162">
        <v>41851</v>
      </c>
      <c r="B93" s="161" t="s">
        <v>159</v>
      </c>
      <c r="C93" s="161" t="s">
        <v>204</v>
      </c>
      <c r="D93" s="160">
        <v>786041.47</v>
      </c>
      <c r="E93" s="161" t="s">
        <v>183</v>
      </c>
      <c r="F93" s="160">
        <v>785648.15</v>
      </c>
      <c r="G93" s="160">
        <v>8150.46</v>
      </c>
      <c r="H93" s="160">
        <v>967.8</v>
      </c>
      <c r="I93" s="160">
        <v>-785.13</v>
      </c>
      <c r="J93" s="160">
        <v>-7939.81</v>
      </c>
    </row>
    <row r="94" spans="1:10">
      <c r="A94" s="162">
        <v>41882</v>
      </c>
      <c r="B94" s="161" t="s">
        <v>159</v>
      </c>
      <c r="C94" s="161" t="s">
        <v>204</v>
      </c>
      <c r="D94" s="160">
        <v>811041.14</v>
      </c>
      <c r="E94" s="161" t="s">
        <v>183</v>
      </c>
      <c r="F94" s="160">
        <v>814792.78</v>
      </c>
      <c r="G94" s="160">
        <v>5313.19</v>
      </c>
      <c r="H94" s="160">
        <v>-720.19</v>
      </c>
      <c r="I94" s="160">
        <v>-152.30000000000001</v>
      </c>
      <c r="J94" s="160">
        <v>-8192.34</v>
      </c>
    </row>
    <row r="95" spans="1:10">
      <c r="A95" s="162">
        <v>41912</v>
      </c>
      <c r="B95" s="161" t="s">
        <v>159</v>
      </c>
      <c r="C95" s="161" t="s">
        <v>204</v>
      </c>
      <c r="D95" s="160">
        <v>829950.63</v>
      </c>
      <c r="E95" s="161" t="s">
        <v>183</v>
      </c>
      <c r="F95" s="160">
        <v>833980.58</v>
      </c>
      <c r="G95" s="160">
        <v>4363.05</v>
      </c>
      <c r="H95" s="160">
        <v>296.58</v>
      </c>
      <c r="I95" s="160">
        <v>-306.25</v>
      </c>
      <c r="J95" s="160">
        <v>-8383.33</v>
      </c>
    </row>
    <row r="96" spans="1:10">
      <c r="A96" s="162">
        <v>41943</v>
      </c>
      <c r="B96" s="161" t="s">
        <v>159</v>
      </c>
      <c r="C96" s="161" t="s">
        <v>204</v>
      </c>
      <c r="D96" s="160">
        <v>816696.56</v>
      </c>
      <c r="E96" s="161" t="s">
        <v>183</v>
      </c>
      <c r="F96" s="160">
        <v>809247.93</v>
      </c>
      <c r="G96" s="160">
        <v>17894.64</v>
      </c>
      <c r="H96" s="160">
        <v>-1784.46</v>
      </c>
      <c r="I96" s="160">
        <v>-412.09</v>
      </c>
      <c r="J96" s="160">
        <v>-8249.4599999999991</v>
      </c>
    </row>
    <row r="97" spans="1:10">
      <c r="A97" s="162">
        <v>41973</v>
      </c>
      <c r="B97" s="161" t="s">
        <v>159</v>
      </c>
      <c r="C97" s="161" t="s">
        <v>204</v>
      </c>
      <c r="D97" s="160">
        <v>816820.08</v>
      </c>
      <c r="E97" s="161" t="s">
        <v>183</v>
      </c>
      <c r="F97" s="160">
        <v>816572.39</v>
      </c>
      <c r="G97" s="160">
        <v>8632.99</v>
      </c>
      <c r="H97" s="160">
        <v>-134.59</v>
      </c>
      <c r="I97" s="160">
        <v>0</v>
      </c>
      <c r="J97" s="160">
        <v>-8250.7099999999991</v>
      </c>
    </row>
    <row r="98" spans="1:10">
      <c r="A98" s="162">
        <v>42004</v>
      </c>
      <c r="B98" s="161" t="s">
        <v>159</v>
      </c>
      <c r="C98" s="161" t="s">
        <v>204</v>
      </c>
      <c r="D98" s="160">
        <v>793684.14</v>
      </c>
      <c r="E98" s="161" t="s">
        <v>183</v>
      </c>
      <c r="F98" s="160">
        <v>790499.91</v>
      </c>
      <c r="G98" s="160">
        <v>10460.469999999999</v>
      </c>
      <c r="H98" s="160">
        <v>933.55</v>
      </c>
      <c r="I98" s="160">
        <v>-192.78</v>
      </c>
      <c r="J98" s="160">
        <v>-8017.01</v>
      </c>
    </row>
    <row r="99" spans="1:10">
      <c r="A99" s="162">
        <v>42035</v>
      </c>
      <c r="B99" s="161" t="s">
        <v>159</v>
      </c>
      <c r="C99" s="161" t="s">
        <v>204</v>
      </c>
      <c r="D99" s="160">
        <v>939445.35</v>
      </c>
      <c r="E99" s="161" t="s">
        <v>183</v>
      </c>
      <c r="F99" s="160">
        <v>928698.25</v>
      </c>
      <c r="G99" s="160">
        <v>20913.37</v>
      </c>
      <c r="H99" s="160">
        <v>193.76</v>
      </c>
      <c r="I99" s="160">
        <v>-870.68</v>
      </c>
      <c r="J99" s="160">
        <v>-9489.35</v>
      </c>
    </row>
    <row r="100" spans="1:10">
      <c r="A100" s="162">
        <v>42063</v>
      </c>
      <c r="B100" s="161" t="s">
        <v>159</v>
      </c>
      <c r="C100" s="161" t="s">
        <v>204</v>
      </c>
      <c r="D100" s="160">
        <v>767391.63</v>
      </c>
      <c r="E100" s="161" t="s">
        <v>183</v>
      </c>
      <c r="F100" s="160">
        <v>762703.56</v>
      </c>
      <c r="G100" s="160">
        <v>12560.37</v>
      </c>
      <c r="H100" s="160">
        <v>207.75</v>
      </c>
      <c r="I100" s="160">
        <v>-328.62</v>
      </c>
      <c r="J100" s="160">
        <v>-7751.43</v>
      </c>
    </row>
    <row r="101" spans="1:10">
      <c r="A101" s="162">
        <v>42094</v>
      </c>
      <c r="B101" s="161" t="s">
        <v>159</v>
      </c>
      <c r="C101" s="161" t="s">
        <v>204</v>
      </c>
      <c r="D101" s="160">
        <v>766585.63</v>
      </c>
      <c r="E101" s="161" t="s">
        <v>183</v>
      </c>
      <c r="F101" s="160">
        <v>766330.77</v>
      </c>
      <c r="G101" s="160">
        <v>8002.92</v>
      </c>
      <c r="H101" s="160">
        <v>250.27</v>
      </c>
      <c r="I101" s="160">
        <v>-255.03</v>
      </c>
      <c r="J101" s="160">
        <v>-7743.3</v>
      </c>
    </row>
    <row r="102" spans="1:10">
      <c r="A102" s="162">
        <v>42124</v>
      </c>
      <c r="B102" s="161" t="s">
        <v>159</v>
      </c>
      <c r="C102" s="161" t="s">
        <v>204</v>
      </c>
      <c r="D102" s="160">
        <v>781242.68</v>
      </c>
      <c r="E102" s="161" t="s">
        <v>183</v>
      </c>
      <c r="F102" s="160">
        <v>766366.82</v>
      </c>
      <c r="G102" s="160">
        <v>22424.66</v>
      </c>
      <c r="H102" s="160">
        <v>933.53</v>
      </c>
      <c r="I102" s="160">
        <v>-590.99</v>
      </c>
      <c r="J102" s="160">
        <v>-7891.34</v>
      </c>
    </row>
    <row r="103" spans="1:10">
      <c r="A103" s="162">
        <v>42155</v>
      </c>
      <c r="B103" s="161" t="s">
        <v>159</v>
      </c>
      <c r="C103" s="161" t="s">
        <v>204</v>
      </c>
      <c r="D103" s="160">
        <v>792740.73</v>
      </c>
      <c r="E103" s="161" t="s">
        <v>183</v>
      </c>
      <c r="F103" s="160">
        <v>795478.49</v>
      </c>
      <c r="G103" s="160">
        <v>6571.43</v>
      </c>
      <c r="H103" s="160">
        <v>-1159.67</v>
      </c>
      <c r="I103" s="160">
        <v>-142.03</v>
      </c>
      <c r="J103" s="160">
        <v>-8007.49</v>
      </c>
    </row>
    <row r="104" spans="1:10">
      <c r="A104" s="162">
        <v>42185</v>
      </c>
      <c r="B104" s="161" t="s">
        <v>159</v>
      </c>
      <c r="C104" s="161" t="s">
        <v>204</v>
      </c>
      <c r="D104" s="160">
        <v>845606.09</v>
      </c>
      <c r="E104" s="161" t="s">
        <v>183</v>
      </c>
      <c r="F104" s="160">
        <v>842186.55</v>
      </c>
      <c r="G104" s="160">
        <v>11893.58</v>
      </c>
      <c r="H104" s="160">
        <v>220.52</v>
      </c>
      <c r="I104" s="160">
        <v>-153.09</v>
      </c>
      <c r="J104" s="160">
        <v>-8541.4699999999993</v>
      </c>
    </row>
    <row r="105" spans="1:10">
      <c r="A105" s="162">
        <v>42216</v>
      </c>
      <c r="B105" s="161" t="s">
        <v>159</v>
      </c>
      <c r="C105" s="161" t="s">
        <v>204</v>
      </c>
      <c r="D105" s="160">
        <v>809788.41</v>
      </c>
      <c r="E105" s="161" t="s">
        <v>183</v>
      </c>
      <c r="F105" s="160">
        <v>809439.73</v>
      </c>
      <c r="G105" s="160">
        <v>9139.16</v>
      </c>
      <c r="H105" s="160">
        <v>32.9</v>
      </c>
      <c r="I105" s="160">
        <v>-643.70000000000005</v>
      </c>
      <c r="J105" s="160">
        <v>-8179.68</v>
      </c>
    </row>
    <row r="106" spans="1:10">
      <c r="A106" s="162">
        <v>42247</v>
      </c>
      <c r="B106" s="161" t="s">
        <v>159</v>
      </c>
      <c r="C106" s="161" t="s">
        <v>204</v>
      </c>
      <c r="D106" s="160">
        <v>839113.99</v>
      </c>
      <c r="E106" s="161" t="s">
        <v>183</v>
      </c>
      <c r="F106" s="160">
        <v>838764.52</v>
      </c>
      <c r="G106" s="160">
        <v>8288.16</v>
      </c>
      <c r="H106" s="160">
        <v>651.01</v>
      </c>
      <c r="I106" s="160">
        <v>-113.8</v>
      </c>
      <c r="J106" s="160">
        <v>-8475.9</v>
      </c>
    </row>
    <row r="107" spans="1:10">
      <c r="A107" s="162">
        <v>42277</v>
      </c>
      <c r="B107" s="161" t="s">
        <v>159</v>
      </c>
      <c r="C107" s="161" t="s">
        <v>204</v>
      </c>
      <c r="D107" s="160">
        <v>838753.97</v>
      </c>
      <c r="E107" s="161" t="s">
        <v>183</v>
      </c>
      <c r="F107" s="160">
        <v>833198.34</v>
      </c>
      <c r="G107" s="160">
        <v>14207.13</v>
      </c>
      <c r="H107" s="160">
        <v>-29.83</v>
      </c>
      <c r="I107" s="160">
        <v>-149.41</v>
      </c>
      <c r="J107" s="160">
        <v>-8472.26</v>
      </c>
    </row>
    <row r="108" spans="1:10">
      <c r="A108" s="162">
        <v>42308</v>
      </c>
      <c r="B108" s="161" t="s">
        <v>159</v>
      </c>
      <c r="C108" s="161" t="s">
        <v>204</v>
      </c>
      <c r="D108" s="160">
        <v>817978.72</v>
      </c>
      <c r="E108" s="161" t="s">
        <v>183</v>
      </c>
      <c r="F108" s="160">
        <v>816152.95</v>
      </c>
      <c r="G108" s="160">
        <v>9957.1</v>
      </c>
      <c r="H108" s="160">
        <v>324.93</v>
      </c>
      <c r="I108" s="160">
        <v>-193.86</v>
      </c>
      <c r="J108" s="160">
        <v>-8262.4</v>
      </c>
    </row>
    <row r="109" spans="1:10">
      <c r="A109" s="162">
        <v>42338</v>
      </c>
      <c r="B109" s="161" t="s">
        <v>159</v>
      </c>
      <c r="C109" s="161" t="s">
        <v>204</v>
      </c>
      <c r="D109" s="160">
        <v>815671.49</v>
      </c>
      <c r="E109" s="161" t="s">
        <v>183</v>
      </c>
      <c r="F109" s="160">
        <v>806661.08</v>
      </c>
      <c r="G109" s="160">
        <v>17536.07</v>
      </c>
      <c r="H109" s="160">
        <v>-207.95</v>
      </c>
      <c r="I109" s="160">
        <v>-78.61</v>
      </c>
      <c r="J109" s="160">
        <v>-8239.1</v>
      </c>
    </row>
    <row r="110" spans="1:10">
      <c r="A110" s="162">
        <v>42369</v>
      </c>
      <c r="B110" s="161" t="s">
        <v>159</v>
      </c>
      <c r="C110" s="161" t="s">
        <v>204</v>
      </c>
      <c r="D110" s="160">
        <v>779076.36</v>
      </c>
      <c r="E110" s="161" t="s">
        <v>183</v>
      </c>
      <c r="F110" s="160">
        <v>787125.55</v>
      </c>
      <c r="G110" s="160">
        <v>8689.1200000000008</v>
      </c>
      <c r="H110" s="160">
        <v>-8868.86</v>
      </c>
      <c r="I110" s="160">
        <v>0</v>
      </c>
      <c r="J110" s="160">
        <v>-7869.45</v>
      </c>
    </row>
    <row r="111" spans="1:10">
      <c r="A111" s="162">
        <v>42400</v>
      </c>
      <c r="B111" s="161" t="s">
        <v>159</v>
      </c>
      <c r="C111" s="161" t="s">
        <v>204</v>
      </c>
      <c r="D111" s="160">
        <v>935643.98</v>
      </c>
      <c r="E111" s="161" t="s">
        <v>183</v>
      </c>
      <c r="F111" s="160">
        <v>931292.53</v>
      </c>
      <c r="G111" s="160">
        <v>15088.4</v>
      </c>
      <c r="H111" s="160">
        <v>-212.97</v>
      </c>
      <c r="I111" s="160">
        <v>-1073.03</v>
      </c>
      <c r="J111" s="160">
        <v>-9450.9500000000007</v>
      </c>
    </row>
    <row r="112" spans="1:10">
      <c r="A112" s="162">
        <v>42429</v>
      </c>
      <c r="B112" s="161" t="s">
        <v>159</v>
      </c>
      <c r="C112" s="161" t="s">
        <v>204</v>
      </c>
      <c r="D112" s="160">
        <v>726107.59</v>
      </c>
      <c r="E112" s="161" t="s">
        <v>183</v>
      </c>
      <c r="F112" s="160">
        <v>714140.73</v>
      </c>
      <c r="G112" s="160">
        <v>19405.47</v>
      </c>
      <c r="H112" s="160">
        <v>62.97</v>
      </c>
      <c r="I112" s="160">
        <v>-167.16</v>
      </c>
      <c r="J112" s="160">
        <v>-7334.42</v>
      </c>
    </row>
    <row r="113" spans="1:10">
      <c r="A113" s="162">
        <v>42460</v>
      </c>
      <c r="B113" s="161" t="s">
        <v>159</v>
      </c>
      <c r="C113" s="161" t="s">
        <v>204</v>
      </c>
      <c r="D113" s="160">
        <v>752782.77</v>
      </c>
      <c r="E113" s="161" t="s">
        <v>183</v>
      </c>
      <c r="F113" s="160">
        <v>751796.53</v>
      </c>
      <c r="G113" s="160">
        <v>8246.2199999999993</v>
      </c>
      <c r="H113" s="160">
        <v>411.67</v>
      </c>
      <c r="I113" s="160">
        <v>-67.790000000000006</v>
      </c>
      <c r="J113" s="160">
        <v>-7603.86</v>
      </c>
    </row>
    <row r="114" spans="1:10">
      <c r="A114" s="162">
        <v>42490</v>
      </c>
      <c r="B114" s="161" t="s">
        <v>159</v>
      </c>
      <c r="C114" s="161" t="s">
        <v>204</v>
      </c>
      <c r="D114" s="160">
        <v>781423.83</v>
      </c>
      <c r="E114" s="161" t="s">
        <v>183</v>
      </c>
      <c r="F114" s="160">
        <v>775445.14</v>
      </c>
      <c r="G114" s="160">
        <v>14138.17</v>
      </c>
      <c r="H114" s="160">
        <v>-195.55</v>
      </c>
      <c r="I114" s="160">
        <v>-70.760000000000005</v>
      </c>
      <c r="J114" s="160">
        <v>-7893.17</v>
      </c>
    </row>
    <row r="115" spans="1:10">
      <c r="A115" s="162">
        <v>42521</v>
      </c>
      <c r="B115" s="161" t="s">
        <v>159</v>
      </c>
      <c r="C115" s="161" t="s">
        <v>204</v>
      </c>
      <c r="D115" s="160">
        <v>765594.4</v>
      </c>
      <c r="E115" s="161" t="s">
        <v>183</v>
      </c>
      <c r="F115" s="160">
        <v>774993.45</v>
      </c>
      <c r="G115" s="160">
        <v>413.42</v>
      </c>
      <c r="H115" s="160">
        <v>-1928.22</v>
      </c>
      <c r="I115" s="160">
        <v>-150.97</v>
      </c>
      <c r="J115" s="160">
        <v>-7733.28</v>
      </c>
    </row>
    <row r="116" spans="1:10">
      <c r="A116" s="162">
        <v>42551</v>
      </c>
      <c r="B116" s="161" t="s">
        <v>159</v>
      </c>
      <c r="C116" s="161" t="s">
        <v>204</v>
      </c>
      <c r="D116" s="160">
        <v>788033.07</v>
      </c>
      <c r="E116" s="161" t="s">
        <v>183</v>
      </c>
      <c r="F116" s="160">
        <v>782227.27</v>
      </c>
      <c r="G116" s="160">
        <v>13845.28</v>
      </c>
      <c r="H116" s="160">
        <v>11.49</v>
      </c>
      <c r="I116" s="160">
        <v>-91.04</v>
      </c>
      <c r="J116" s="160">
        <v>-7959.93</v>
      </c>
    </row>
    <row r="117" spans="1:10">
      <c r="A117" s="162">
        <v>42582</v>
      </c>
      <c r="B117" s="161" t="s">
        <v>159</v>
      </c>
      <c r="C117" s="161" t="s">
        <v>204</v>
      </c>
      <c r="D117" s="160">
        <v>825064.76</v>
      </c>
      <c r="E117" s="161" t="s">
        <v>183</v>
      </c>
      <c r="F117" s="160">
        <v>824704.79</v>
      </c>
      <c r="G117" s="160">
        <v>6908.16</v>
      </c>
      <c r="H117" s="160">
        <v>1923.61</v>
      </c>
      <c r="I117" s="160">
        <v>-137.81</v>
      </c>
      <c r="J117" s="160">
        <v>-8333.99</v>
      </c>
    </row>
    <row r="118" spans="1:10">
      <c r="A118" s="162">
        <v>42613</v>
      </c>
      <c r="B118" s="161" t="s">
        <v>159</v>
      </c>
      <c r="C118" s="161" t="s">
        <v>204</v>
      </c>
      <c r="D118" s="160">
        <v>815336.28</v>
      </c>
      <c r="E118" s="161" t="s">
        <v>183</v>
      </c>
      <c r="F118" s="160">
        <v>816734.71</v>
      </c>
      <c r="G118" s="160">
        <v>5387.13</v>
      </c>
      <c r="H118" s="160">
        <v>1640.12</v>
      </c>
      <c r="I118" s="160">
        <v>-189.96</v>
      </c>
      <c r="J118" s="160">
        <v>-8235.7199999999993</v>
      </c>
    </row>
    <row r="119" spans="1:10">
      <c r="A119" s="162">
        <v>42643</v>
      </c>
      <c r="B119" s="161" t="s">
        <v>159</v>
      </c>
      <c r="C119" s="161" t="s">
        <v>204</v>
      </c>
      <c r="D119" s="160">
        <v>846418.81</v>
      </c>
      <c r="E119" s="161" t="s">
        <v>183</v>
      </c>
      <c r="F119" s="160">
        <v>846219.66</v>
      </c>
      <c r="G119" s="160">
        <v>9229.7000000000007</v>
      </c>
      <c r="H119" s="160">
        <v>-292.05</v>
      </c>
      <c r="I119" s="160">
        <v>-188.82</v>
      </c>
      <c r="J119" s="160">
        <v>-8549.68</v>
      </c>
    </row>
    <row r="120" spans="1:10">
      <c r="A120" s="162">
        <v>42674</v>
      </c>
      <c r="B120" s="161" t="s">
        <v>159</v>
      </c>
      <c r="C120" s="161" t="s">
        <v>204</v>
      </c>
      <c r="D120" s="160">
        <v>819807.16</v>
      </c>
      <c r="E120" s="161" t="s">
        <v>183</v>
      </c>
      <c r="F120" s="160">
        <v>823675.12</v>
      </c>
      <c r="G120" s="160">
        <v>3271.92</v>
      </c>
      <c r="H120" s="160">
        <v>1426</v>
      </c>
      <c r="I120" s="160">
        <v>-285</v>
      </c>
      <c r="J120" s="160">
        <v>-8280.8799999999992</v>
      </c>
    </row>
    <row r="121" spans="1:10">
      <c r="A121" s="162">
        <v>42704</v>
      </c>
      <c r="B121" s="161" t="s">
        <v>159</v>
      </c>
      <c r="C121" s="161" t="s">
        <v>204</v>
      </c>
      <c r="D121" s="160">
        <v>807878.37</v>
      </c>
      <c r="E121" s="161" t="s">
        <v>183</v>
      </c>
      <c r="F121" s="160">
        <v>806821</v>
      </c>
      <c r="G121" s="160">
        <v>3278.23</v>
      </c>
      <c r="H121" s="160">
        <v>7096.35</v>
      </c>
      <c r="I121" s="160">
        <v>-1156.82</v>
      </c>
      <c r="J121" s="160">
        <v>-8160.39</v>
      </c>
    </row>
    <row r="122" spans="1:10">
      <c r="A122" s="162">
        <v>42735</v>
      </c>
      <c r="B122" s="161" t="s">
        <v>159</v>
      </c>
      <c r="C122" s="161" t="s">
        <v>204</v>
      </c>
      <c r="D122" s="160">
        <v>784547.06</v>
      </c>
      <c r="E122" s="161" t="s">
        <v>183</v>
      </c>
      <c r="F122" s="160">
        <v>790409.75</v>
      </c>
      <c r="G122" s="160">
        <v>2306.91</v>
      </c>
      <c r="H122" s="160">
        <v>-153.18</v>
      </c>
      <c r="I122" s="160">
        <v>-91.7</v>
      </c>
      <c r="J122" s="160">
        <v>-7924.72</v>
      </c>
    </row>
    <row r="123" spans="1:10">
      <c r="A123" s="162">
        <v>42766</v>
      </c>
      <c r="B123" s="161" t="s">
        <v>159</v>
      </c>
      <c r="C123" s="161" t="s">
        <v>204</v>
      </c>
      <c r="D123" s="160">
        <v>946956.31</v>
      </c>
      <c r="E123" s="161" t="s">
        <v>183</v>
      </c>
      <c r="F123" s="160">
        <v>942711.91</v>
      </c>
      <c r="G123" s="160">
        <v>5733.82</v>
      </c>
      <c r="H123" s="160">
        <v>10995.85</v>
      </c>
      <c r="I123" s="160">
        <v>-2920.06</v>
      </c>
      <c r="J123" s="160">
        <v>-9565.2099999999991</v>
      </c>
    </row>
    <row r="124" spans="1:10">
      <c r="A124" s="162">
        <v>42794</v>
      </c>
      <c r="B124" s="161" t="s">
        <v>159</v>
      </c>
      <c r="C124" s="161" t="s">
        <v>204</v>
      </c>
      <c r="D124" s="160">
        <v>778138.75</v>
      </c>
      <c r="E124" s="161" t="s">
        <v>183</v>
      </c>
      <c r="F124" s="160">
        <v>769314.54</v>
      </c>
      <c r="G124" s="160">
        <v>18162.099999999999</v>
      </c>
      <c r="H124" s="160">
        <v>1746.16</v>
      </c>
      <c r="I124" s="160">
        <v>-3224.07</v>
      </c>
      <c r="J124" s="160">
        <v>-7859.98</v>
      </c>
    </row>
    <row r="125" spans="1:10">
      <c r="A125" s="162">
        <v>42825</v>
      </c>
      <c r="B125" s="161" t="s">
        <v>159</v>
      </c>
      <c r="C125" s="161" t="s">
        <v>204</v>
      </c>
      <c r="D125" s="160">
        <v>759086.68</v>
      </c>
      <c r="E125" s="161" t="s">
        <v>183</v>
      </c>
      <c r="F125" s="160">
        <v>763214.12</v>
      </c>
      <c r="G125" s="160">
        <v>4446.8</v>
      </c>
      <c r="H125" s="160">
        <v>-657.73</v>
      </c>
      <c r="I125" s="160">
        <v>-248.97</v>
      </c>
      <c r="J125" s="160">
        <v>-7667.54</v>
      </c>
    </row>
    <row r="126" spans="1:10">
      <c r="A126" s="162">
        <v>42855</v>
      </c>
      <c r="B126" s="161" t="s">
        <v>159</v>
      </c>
      <c r="C126" s="161" t="s">
        <v>204</v>
      </c>
      <c r="D126" s="160">
        <v>835050.38</v>
      </c>
      <c r="E126" s="161" t="s">
        <v>183</v>
      </c>
      <c r="F126" s="160">
        <v>837597.77</v>
      </c>
      <c r="G126" s="160">
        <v>5893.8</v>
      </c>
      <c r="H126" s="160">
        <v>51.35</v>
      </c>
      <c r="I126" s="160">
        <v>-57.69</v>
      </c>
      <c r="J126" s="160">
        <v>-8434.85</v>
      </c>
    </row>
    <row r="127" spans="1:10">
      <c r="A127" s="162">
        <v>42886</v>
      </c>
      <c r="B127" s="161" t="s">
        <v>159</v>
      </c>
      <c r="C127" s="161" t="s">
        <v>204</v>
      </c>
      <c r="D127" s="160">
        <v>945777.64</v>
      </c>
      <c r="E127" s="161" t="s">
        <v>183</v>
      </c>
      <c r="F127" s="160">
        <v>840846.3</v>
      </c>
      <c r="G127" s="160">
        <v>7549.2</v>
      </c>
      <c r="H127" s="160">
        <v>107200.65</v>
      </c>
      <c r="I127" s="160">
        <v>-265.2</v>
      </c>
      <c r="J127" s="160">
        <v>-9553.31</v>
      </c>
    </row>
    <row r="128" spans="1:10">
      <c r="A128" s="162">
        <v>42916</v>
      </c>
      <c r="B128" s="161" t="s">
        <v>159</v>
      </c>
      <c r="C128" s="161" t="s">
        <v>204</v>
      </c>
      <c r="D128" s="160">
        <v>847117.48</v>
      </c>
      <c r="E128" s="161" t="s">
        <v>183</v>
      </c>
      <c r="F128" s="160">
        <v>849702.1</v>
      </c>
      <c r="G128" s="160">
        <v>4764.96</v>
      </c>
      <c r="H128" s="160">
        <v>1207.1600000000001</v>
      </c>
      <c r="I128" s="160">
        <v>0</v>
      </c>
      <c r="J128" s="160">
        <v>8556.74</v>
      </c>
    </row>
    <row r="129" spans="1:10">
      <c r="A129" s="162">
        <v>42947</v>
      </c>
      <c r="B129" s="161" t="s">
        <v>159</v>
      </c>
      <c r="C129" s="161" t="s">
        <v>204</v>
      </c>
      <c r="D129" s="160">
        <v>847263.86</v>
      </c>
      <c r="E129" s="161" t="s">
        <v>183</v>
      </c>
      <c r="F129" s="160">
        <v>851874.67</v>
      </c>
      <c r="G129" s="160">
        <v>3561.45</v>
      </c>
      <c r="H129" s="160">
        <v>635.59</v>
      </c>
      <c r="I129" s="160">
        <v>-249.62</v>
      </c>
      <c r="J129" s="160">
        <v>8558.23</v>
      </c>
    </row>
    <row r="130" spans="1:10">
      <c r="A130" s="162">
        <v>42978</v>
      </c>
      <c r="B130" s="161" t="s">
        <v>159</v>
      </c>
      <c r="C130" s="161" t="s">
        <v>204</v>
      </c>
      <c r="D130" s="160">
        <v>877233.25</v>
      </c>
      <c r="E130" s="161" t="s">
        <v>183</v>
      </c>
      <c r="F130" s="160">
        <v>867529.74</v>
      </c>
      <c r="G130" s="160">
        <v>17920.490000000002</v>
      </c>
      <c r="H130" s="160">
        <v>884.59</v>
      </c>
      <c r="I130" s="160">
        <v>-240.62</v>
      </c>
      <c r="J130" s="160">
        <v>8860.9500000000007</v>
      </c>
    </row>
    <row r="131" spans="1:10">
      <c r="A131" s="162">
        <v>43008</v>
      </c>
      <c r="B131" s="161" t="s">
        <v>159</v>
      </c>
      <c r="C131" s="161" t="s">
        <v>204</v>
      </c>
      <c r="D131" s="160">
        <v>868042.28</v>
      </c>
      <c r="E131" s="161" t="s">
        <v>183</v>
      </c>
      <c r="F131" s="160">
        <v>865454.22</v>
      </c>
      <c r="G131" s="160">
        <v>9462.92</v>
      </c>
      <c r="H131" s="160">
        <v>2089.7199999999998</v>
      </c>
      <c r="I131" s="160">
        <v>-196.48</v>
      </c>
      <c r="J131" s="160">
        <v>8768.1</v>
      </c>
    </row>
    <row r="132" spans="1:10">
      <c r="A132" s="162">
        <v>43039</v>
      </c>
      <c r="B132" s="161" t="s">
        <v>159</v>
      </c>
      <c r="C132" s="161" t="s">
        <v>204</v>
      </c>
      <c r="D132" s="160">
        <v>856642.97</v>
      </c>
      <c r="E132" s="161" t="s">
        <v>183</v>
      </c>
      <c r="F132" s="160">
        <v>859592.27</v>
      </c>
      <c r="G132" s="160">
        <v>4351.3</v>
      </c>
      <c r="H132" s="160">
        <v>1352.35</v>
      </c>
      <c r="I132" s="160">
        <v>0</v>
      </c>
      <c r="J132" s="160">
        <v>8652.9500000000007</v>
      </c>
    </row>
    <row r="133" spans="1:10">
      <c r="A133" s="162">
        <v>43069</v>
      </c>
      <c r="B133" s="161" t="s">
        <v>159</v>
      </c>
      <c r="C133" s="161" t="s">
        <v>204</v>
      </c>
      <c r="D133" s="160">
        <v>830845.61</v>
      </c>
      <c r="E133" s="161" t="s">
        <v>183</v>
      </c>
      <c r="F133" s="160">
        <v>821868.06</v>
      </c>
      <c r="G133" s="160">
        <v>17675.03</v>
      </c>
      <c r="H133" s="160">
        <v>342.52</v>
      </c>
      <c r="I133" s="160">
        <v>-647.63</v>
      </c>
      <c r="J133" s="160">
        <v>8392.3700000000008</v>
      </c>
    </row>
    <row r="134" spans="1:10">
      <c r="A134" s="162">
        <v>43100</v>
      </c>
      <c r="B134" s="161" t="s">
        <v>159</v>
      </c>
      <c r="C134" s="161" t="s">
        <v>204</v>
      </c>
      <c r="D134" s="160">
        <v>852108.77</v>
      </c>
      <c r="E134" s="161" t="s">
        <v>183</v>
      </c>
      <c r="F134" s="160">
        <v>835759.02</v>
      </c>
      <c r="G134" s="160">
        <v>24023.69</v>
      </c>
      <c r="H134" s="160">
        <v>996.76</v>
      </c>
      <c r="I134" s="160">
        <v>-63.55</v>
      </c>
      <c r="J134" s="160">
        <v>8607.15</v>
      </c>
    </row>
    <row r="135" spans="1:10">
      <c r="A135" s="162">
        <v>43131</v>
      </c>
      <c r="B135" s="161" t="s">
        <v>159</v>
      </c>
      <c r="C135" s="161" t="s">
        <v>204</v>
      </c>
      <c r="D135" s="160">
        <v>986456.84</v>
      </c>
      <c r="E135" s="161" t="s">
        <v>183</v>
      </c>
      <c r="F135" s="160">
        <v>948958.79</v>
      </c>
      <c r="G135" s="160">
        <v>47817.58</v>
      </c>
      <c r="H135" s="160">
        <v>-113.5</v>
      </c>
      <c r="I135" s="160">
        <v>-241.83</v>
      </c>
      <c r="J135" s="160">
        <v>9964.2000000000007</v>
      </c>
    </row>
    <row r="136" spans="1:10">
      <c r="A136" s="162">
        <v>43159</v>
      </c>
      <c r="B136" s="161" t="s">
        <v>159</v>
      </c>
      <c r="C136" s="161" t="s">
        <v>204</v>
      </c>
      <c r="D136" s="160">
        <v>853134.51</v>
      </c>
      <c r="E136" s="161" t="s">
        <v>183</v>
      </c>
      <c r="F136" s="160">
        <v>842857.01</v>
      </c>
      <c r="G136" s="160">
        <v>17672.11</v>
      </c>
      <c r="H136" s="160">
        <v>1335.86</v>
      </c>
      <c r="I136" s="160">
        <v>-112.95</v>
      </c>
      <c r="J136" s="160">
        <v>8617.52</v>
      </c>
    </row>
    <row r="137" spans="1:10">
      <c r="A137" s="162">
        <v>43190</v>
      </c>
      <c r="B137" s="161" t="s">
        <v>159</v>
      </c>
      <c r="C137" s="161" t="s">
        <v>204</v>
      </c>
      <c r="D137" s="160">
        <v>792463.54</v>
      </c>
      <c r="E137" s="161" t="s">
        <v>183</v>
      </c>
      <c r="F137" s="160">
        <v>758430.2</v>
      </c>
      <c r="G137" s="160">
        <v>24702.66</v>
      </c>
      <c r="H137" s="160">
        <v>17409.14</v>
      </c>
      <c r="I137" s="160">
        <v>-73.78</v>
      </c>
      <c r="J137" s="160">
        <v>8004.68</v>
      </c>
    </row>
    <row r="138" spans="1:10">
      <c r="A138" s="162">
        <v>43220</v>
      </c>
      <c r="B138" s="161" t="s">
        <v>159</v>
      </c>
      <c r="C138" s="161" t="s">
        <v>204</v>
      </c>
      <c r="D138" s="160">
        <v>954910.67</v>
      </c>
      <c r="E138" s="161" t="s">
        <v>183</v>
      </c>
      <c r="F138" s="160">
        <v>920820.81</v>
      </c>
      <c r="G138" s="160">
        <v>26924.32</v>
      </c>
      <c r="H138" s="160">
        <v>16811.11</v>
      </c>
      <c r="I138" s="160">
        <v>0</v>
      </c>
      <c r="J138" s="160">
        <v>9645.57</v>
      </c>
    </row>
    <row r="139" spans="1:10">
      <c r="A139" s="162">
        <v>43251</v>
      </c>
      <c r="B139" s="161" t="s">
        <v>159</v>
      </c>
      <c r="C139" s="161" t="s">
        <v>204</v>
      </c>
      <c r="D139" s="160">
        <v>891313.39</v>
      </c>
      <c r="E139" s="161" t="s">
        <v>183</v>
      </c>
      <c r="F139" s="160">
        <v>885711.73</v>
      </c>
      <c r="G139" s="160">
        <v>10268.33</v>
      </c>
      <c r="H139" s="160">
        <v>4336.5</v>
      </c>
      <c r="I139" s="160">
        <v>0</v>
      </c>
      <c r="J139" s="160">
        <v>9003.17</v>
      </c>
    </row>
    <row r="140" spans="1:10">
      <c r="A140" s="162">
        <v>43281</v>
      </c>
      <c r="B140" s="161" t="s">
        <v>159</v>
      </c>
      <c r="C140" s="161" t="s">
        <v>204</v>
      </c>
      <c r="D140" s="160">
        <v>925227.4</v>
      </c>
      <c r="E140" s="161" t="s">
        <v>183</v>
      </c>
      <c r="F140" s="160">
        <v>922941.04</v>
      </c>
      <c r="G140" s="160">
        <v>11242.98</v>
      </c>
      <c r="H140" s="160">
        <v>431</v>
      </c>
      <c r="I140" s="160">
        <v>-41.89</v>
      </c>
      <c r="J140" s="160">
        <v>9345.73</v>
      </c>
    </row>
    <row r="141" spans="1:10">
      <c r="A141" s="162">
        <v>43312</v>
      </c>
      <c r="B141" s="161" t="s">
        <v>159</v>
      </c>
      <c r="C141" s="161" t="s">
        <v>204</v>
      </c>
      <c r="D141" s="160">
        <v>915881.79</v>
      </c>
      <c r="E141" s="161" t="s">
        <v>183</v>
      </c>
      <c r="F141" s="160">
        <v>913489</v>
      </c>
      <c r="G141" s="160">
        <v>11496.31</v>
      </c>
      <c r="H141" s="160">
        <v>211.31</v>
      </c>
      <c r="I141" s="160">
        <v>-63.5</v>
      </c>
      <c r="J141" s="160">
        <v>9251.33</v>
      </c>
    </row>
    <row r="142" spans="1:10">
      <c r="A142" s="162">
        <v>43343</v>
      </c>
      <c r="B142" s="161" t="s">
        <v>159</v>
      </c>
      <c r="C142" s="161" t="s">
        <v>204</v>
      </c>
      <c r="D142" s="160">
        <v>1023277.44</v>
      </c>
      <c r="E142" s="161" t="s">
        <v>183</v>
      </c>
      <c r="F142" s="160">
        <v>1007785.75</v>
      </c>
      <c r="G142" s="160">
        <v>24006.01</v>
      </c>
      <c r="H142" s="160">
        <v>2089.2399999999998</v>
      </c>
      <c r="I142" s="160">
        <v>-267.42</v>
      </c>
      <c r="J142" s="160">
        <v>10336.14</v>
      </c>
    </row>
    <row r="143" spans="1:10">
      <c r="A143" s="162">
        <v>43373</v>
      </c>
      <c r="B143" s="161" t="s">
        <v>159</v>
      </c>
      <c r="C143" s="161" t="s">
        <v>204</v>
      </c>
      <c r="D143" s="160">
        <v>989490.3</v>
      </c>
      <c r="E143" s="161" t="s">
        <v>183</v>
      </c>
      <c r="F143" s="160">
        <v>988495.86</v>
      </c>
      <c r="G143" s="160">
        <v>9408</v>
      </c>
      <c r="H143" s="160">
        <v>1629.91</v>
      </c>
      <c r="I143" s="160">
        <v>-48.63</v>
      </c>
      <c r="J143" s="160">
        <v>9994.84</v>
      </c>
    </row>
    <row r="144" spans="1:10">
      <c r="A144" s="162">
        <v>43404</v>
      </c>
      <c r="B144" s="161" t="s">
        <v>159</v>
      </c>
      <c r="C144" s="161" t="s">
        <v>204</v>
      </c>
      <c r="D144" s="160">
        <v>928672.5</v>
      </c>
      <c r="E144" s="161" t="s">
        <v>183</v>
      </c>
      <c r="F144" s="160">
        <v>925929.55</v>
      </c>
      <c r="G144" s="160">
        <v>13884.09</v>
      </c>
      <c r="H144" s="160">
        <v>-1714.06</v>
      </c>
      <c r="I144" s="160">
        <v>-46.56</v>
      </c>
      <c r="J144" s="160">
        <v>9380.52</v>
      </c>
    </row>
    <row r="145" spans="1:10">
      <c r="A145" s="162">
        <v>43434</v>
      </c>
      <c r="B145" s="161" t="s">
        <v>159</v>
      </c>
      <c r="C145" s="161" t="s">
        <v>204</v>
      </c>
      <c r="D145" s="160">
        <v>1110786.7</v>
      </c>
      <c r="E145" s="161" t="s">
        <v>183</v>
      </c>
      <c r="F145" s="160">
        <v>1111025.97</v>
      </c>
      <c r="G145" s="160">
        <v>8144.98</v>
      </c>
      <c r="H145" s="160">
        <v>3027.06</v>
      </c>
      <c r="I145" s="160">
        <v>-191.25</v>
      </c>
      <c r="J145" s="160">
        <v>11220.06</v>
      </c>
    </row>
    <row r="146" spans="1:10">
      <c r="A146" s="162">
        <v>43465</v>
      </c>
      <c r="B146" s="161" t="s">
        <v>159</v>
      </c>
      <c r="C146" s="161" t="s">
        <v>204</v>
      </c>
      <c r="D146" s="160">
        <v>1049134.43</v>
      </c>
      <c r="E146" s="161" t="s">
        <v>183</v>
      </c>
      <c r="F146" s="160">
        <v>1043355.34</v>
      </c>
      <c r="G146" s="160">
        <v>17316.330000000002</v>
      </c>
      <c r="H146" s="160">
        <v>-834.54</v>
      </c>
      <c r="I146" s="160">
        <v>-105.38</v>
      </c>
      <c r="J146" s="160">
        <v>10597.32</v>
      </c>
    </row>
    <row r="147" spans="1:10">
      <c r="A147" s="162">
        <v>43496</v>
      </c>
      <c r="B147" s="161" t="s">
        <v>159</v>
      </c>
      <c r="C147" s="161" t="s">
        <v>204</v>
      </c>
      <c r="D147" s="160">
        <v>1269174.78</v>
      </c>
      <c r="E147" s="161" t="s">
        <v>183</v>
      </c>
      <c r="F147" s="160">
        <v>1280713.69</v>
      </c>
      <c r="G147" s="160">
        <v>-703.95</v>
      </c>
      <c r="H147" s="160">
        <v>2350.52</v>
      </c>
      <c r="I147" s="160">
        <v>-365.53</v>
      </c>
      <c r="J147" s="160">
        <v>12819.95</v>
      </c>
    </row>
    <row r="148" spans="1:10">
      <c r="A148" s="162">
        <v>43524</v>
      </c>
      <c r="B148" s="161" t="s">
        <v>159</v>
      </c>
      <c r="C148" s="161" t="s">
        <v>204</v>
      </c>
      <c r="D148" s="160">
        <v>1047720.1</v>
      </c>
      <c r="E148" s="161" t="s">
        <v>183</v>
      </c>
      <c r="F148" s="160">
        <v>1017923.53</v>
      </c>
      <c r="G148" s="160">
        <v>7010.56</v>
      </c>
      <c r="H148" s="160">
        <v>34265.599999999999</v>
      </c>
      <c r="I148" s="160">
        <v>-896.55</v>
      </c>
      <c r="J148" s="160">
        <v>10583.04</v>
      </c>
    </row>
    <row r="149" spans="1:10">
      <c r="A149" s="162">
        <v>43555</v>
      </c>
      <c r="B149" s="161" t="s">
        <v>159</v>
      </c>
      <c r="C149" s="161" t="s">
        <v>204</v>
      </c>
      <c r="D149" s="160">
        <v>1009867.7</v>
      </c>
      <c r="E149" s="161" t="s">
        <v>183</v>
      </c>
      <c r="F149" s="160">
        <v>1011829.22</v>
      </c>
      <c r="G149" s="160">
        <v>8005.75</v>
      </c>
      <c r="H149" s="160">
        <v>275.8</v>
      </c>
      <c r="I149" s="160">
        <v>-42.39</v>
      </c>
      <c r="J149" s="160">
        <v>10200.68</v>
      </c>
    </row>
    <row r="150" spans="1:10">
      <c r="A150" s="162">
        <v>43585</v>
      </c>
      <c r="B150" s="161" t="s">
        <v>159</v>
      </c>
      <c r="C150" s="161" t="s">
        <v>204</v>
      </c>
      <c r="D150" s="160">
        <v>1049384.24</v>
      </c>
      <c r="E150" s="161" t="s">
        <v>183</v>
      </c>
      <c r="F150" s="160">
        <v>1047222.28</v>
      </c>
      <c r="G150" s="160">
        <v>12509.17</v>
      </c>
      <c r="H150" s="160">
        <v>759.96</v>
      </c>
      <c r="I150" s="160">
        <v>-507.33</v>
      </c>
      <c r="J150" s="160">
        <v>10599.84</v>
      </c>
    </row>
    <row r="151" spans="1:10">
      <c r="A151" s="162">
        <v>43616</v>
      </c>
      <c r="B151" s="161" t="s">
        <v>159</v>
      </c>
      <c r="C151" s="161" t="s">
        <v>204</v>
      </c>
      <c r="D151" s="160">
        <v>1172254.04</v>
      </c>
      <c r="E151" s="161" t="s">
        <v>183</v>
      </c>
      <c r="F151" s="160">
        <v>1174582.92</v>
      </c>
      <c r="G151" s="160">
        <v>8865.1200000000008</v>
      </c>
      <c r="H151" s="160">
        <v>688.32</v>
      </c>
      <c r="I151" s="160">
        <v>-41.37</v>
      </c>
      <c r="J151" s="160">
        <v>11840.95</v>
      </c>
    </row>
    <row r="152" spans="1:10">
      <c r="A152" s="162">
        <v>43646</v>
      </c>
      <c r="B152" s="161" t="s">
        <v>159</v>
      </c>
      <c r="C152" s="161" t="s">
        <v>204</v>
      </c>
      <c r="D152" s="160">
        <v>1111791.1299999999</v>
      </c>
      <c r="E152" s="161" t="s">
        <v>183</v>
      </c>
      <c r="F152" s="160">
        <v>1108532.48</v>
      </c>
      <c r="G152" s="160">
        <v>13902.19</v>
      </c>
      <c r="H152" s="160">
        <v>586.67999999999995</v>
      </c>
      <c r="I152" s="160">
        <v>0</v>
      </c>
      <c r="J152" s="160">
        <v>11230.22</v>
      </c>
    </row>
    <row r="153" spans="1:10">
      <c r="A153" s="162">
        <v>43677</v>
      </c>
      <c r="B153" s="161" t="s">
        <v>159</v>
      </c>
      <c r="C153" s="161" t="s">
        <v>204</v>
      </c>
      <c r="D153" s="160">
        <v>1100770.8700000001</v>
      </c>
      <c r="E153" s="161" t="s">
        <v>183</v>
      </c>
      <c r="F153" s="160">
        <v>1096258.51</v>
      </c>
      <c r="G153" s="160">
        <v>14868.56</v>
      </c>
      <c r="H153" s="160">
        <v>762.69</v>
      </c>
      <c r="I153" s="160">
        <v>0</v>
      </c>
      <c r="J153" s="160">
        <v>11118.89</v>
      </c>
    </row>
    <row r="154" spans="1:10">
      <c r="A154" s="162">
        <v>43708</v>
      </c>
      <c r="B154" s="161" t="s">
        <v>159</v>
      </c>
      <c r="C154" s="161" t="s">
        <v>204</v>
      </c>
      <c r="D154" s="160">
        <v>1147146.48</v>
      </c>
      <c r="E154" s="161" t="s">
        <v>183</v>
      </c>
      <c r="F154" s="160">
        <v>1145880.68</v>
      </c>
      <c r="G154" s="160">
        <v>12776.31</v>
      </c>
      <c r="H154" s="160">
        <v>274.87</v>
      </c>
      <c r="I154" s="160">
        <v>-198.04</v>
      </c>
      <c r="J154" s="160">
        <v>11587.34</v>
      </c>
    </row>
    <row r="155" spans="1:10">
      <c r="A155" s="162">
        <v>43738</v>
      </c>
      <c r="B155" s="161" t="s">
        <v>159</v>
      </c>
      <c r="C155" s="161" t="s">
        <v>204</v>
      </c>
      <c r="D155" s="160">
        <v>1084309.22</v>
      </c>
      <c r="E155" s="161" t="s">
        <v>183</v>
      </c>
      <c r="F155" s="160">
        <v>1133150.54</v>
      </c>
      <c r="G155" s="160">
        <v>8726.74</v>
      </c>
      <c r="H155" s="160">
        <v>-46565.7</v>
      </c>
      <c r="I155" s="160">
        <v>-49.74</v>
      </c>
      <c r="J155" s="160">
        <v>10952.62</v>
      </c>
    </row>
    <row r="156" spans="1:10">
      <c r="A156" s="162">
        <v>43769</v>
      </c>
      <c r="B156" s="161" t="s">
        <v>159</v>
      </c>
      <c r="C156" s="161" t="s">
        <v>204</v>
      </c>
      <c r="D156" s="160">
        <v>1144046.94</v>
      </c>
      <c r="E156" s="161" t="s">
        <v>183</v>
      </c>
      <c r="F156" s="160">
        <v>1145010.0900000001</v>
      </c>
      <c r="G156" s="160">
        <v>9330.75</v>
      </c>
      <c r="H156" s="160">
        <v>1432</v>
      </c>
      <c r="I156" s="160">
        <v>-169.87</v>
      </c>
      <c r="J156" s="160">
        <v>11556.03</v>
      </c>
    </row>
    <row r="157" spans="1:10">
      <c r="A157" s="162">
        <v>43799</v>
      </c>
      <c r="B157" s="161" t="s">
        <v>159</v>
      </c>
      <c r="C157" s="161" t="s">
        <v>204</v>
      </c>
      <c r="D157" s="160">
        <v>1105965.05</v>
      </c>
      <c r="E157" s="161" t="s">
        <v>183</v>
      </c>
      <c r="F157" s="160">
        <v>1107641.03</v>
      </c>
      <c r="G157" s="160">
        <v>10342.969999999999</v>
      </c>
      <c r="H157" s="160">
        <v>930.48</v>
      </c>
      <c r="I157" s="160">
        <v>-1778.07</v>
      </c>
      <c r="J157" s="160">
        <v>11171.36</v>
      </c>
    </row>
    <row r="158" spans="1:10">
      <c r="A158" s="162">
        <v>43830</v>
      </c>
      <c r="B158" s="161" t="s">
        <v>159</v>
      </c>
      <c r="C158" s="161" t="s">
        <v>204</v>
      </c>
      <c r="D158" s="160">
        <v>1154259.47</v>
      </c>
      <c r="E158" s="161" t="s">
        <v>183</v>
      </c>
      <c r="F158" s="160">
        <v>1142237.3700000001</v>
      </c>
      <c r="G158" s="160">
        <v>23555.22</v>
      </c>
      <c r="H158" s="160">
        <v>234.46</v>
      </c>
      <c r="I158" s="160">
        <v>-108.39</v>
      </c>
      <c r="J158" s="160">
        <v>11659.19</v>
      </c>
    </row>
    <row r="159" spans="1:10">
      <c r="A159" s="162">
        <v>43861</v>
      </c>
      <c r="B159" s="161" t="s">
        <v>159</v>
      </c>
      <c r="C159" s="161" t="s">
        <v>204</v>
      </c>
      <c r="D159" s="160">
        <v>1466509.94</v>
      </c>
      <c r="E159" s="161" t="s">
        <v>183</v>
      </c>
      <c r="F159" s="160">
        <v>1467209.23</v>
      </c>
      <c r="G159" s="160">
        <v>12530.03</v>
      </c>
      <c r="H159" s="160">
        <v>1809.74</v>
      </c>
      <c r="I159" s="160">
        <v>-225.83</v>
      </c>
      <c r="J159" s="160">
        <v>14813.23</v>
      </c>
    </row>
    <row r="160" spans="1:10">
      <c r="A160" s="162">
        <v>43890</v>
      </c>
      <c r="B160" s="161" t="s">
        <v>159</v>
      </c>
      <c r="C160" s="161" t="s">
        <v>204</v>
      </c>
      <c r="D160" s="160">
        <v>782376.29</v>
      </c>
      <c r="E160" s="161" t="s">
        <v>183</v>
      </c>
      <c r="F160" s="160">
        <v>1030035.6</v>
      </c>
      <c r="G160" s="160">
        <v>12930.39</v>
      </c>
      <c r="H160" s="160">
        <v>-241585.03</v>
      </c>
      <c r="I160" s="160">
        <v>-11101.87</v>
      </c>
      <c r="J160" s="160">
        <v>7902.8</v>
      </c>
    </row>
    <row r="161" spans="1:10">
      <c r="A161" s="162">
        <v>43921</v>
      </c>
      <c r="B161" s="161" t="s">
        <v>159</v>
      </c>
      <c r="C161" s="161" t="s">
        <v>204</v>
      </c>
      <c r="D161" s="160">
        <v>981413.92</v>
      </c>
      <c r="E161" s="161" t="s">
        <v>183</v>
      </c>
      <c r="F161" s="160">
        <v>980782.35</v>
      </c>
      <c r="G161" s="160">
        <v>10984.29</v>
      </c>
      <c r="H161" s="160">
        <v>308.45999999999998</v>
      </c>
      <c r="I161" s="160">
        <v>-747.92</v>
      </c>
      <c r="J161" s="160">
        <v>9913.26</v>
      </c>
    </row>
    <row r="162" spans="1:10">
      <c r="A162" s="162">
        <v>43951</v>
      </c>
      <c r="B162" s="161" t="s">
        <v>159</v>
      </c>
      <c r="C162" s="161" t="s">
        <v>204</v>
      </c>
      <c r="D162" s="160">
        <v>1076511.8600000001</v>
      </c>
      <c r="E162" s="161" t="s">
        <v>183</v>
      </c>
      <c r="F162" s="160">
        <v>1110344.8799999999</v>
      </c>
      <c r="G162" s="160">
        <v>10405.75</v>
      </c>
      <c r="H162" s="160">
        <v>-33303.83</v>
      </c>
      <c r="I162" s="160">
        <v>-61.09</v>
      </c>
      <c r="J162" s="160">
        <v>10873.85</v>
      </c>
    </row>
    <row r="163" spans="1:10">
      <c r="A163" s="162">
        <v>43982</v>
      </c>
      <c r="B163" s="161" t="s">
        <v>159</v>
      </c>
      <c r="C163" s="161" t="s">
        <v>204</v>
      </c>
      <c r="D163" s="160">
        <v>1302117.69</v>
      </c>
      <c r="E163" s="161" t="s">
        <v>183</v>
      </c>
      <c r="F163" s="160">
        <v>1304544.3799999999</v>
      </c>
      <c r="G163" s="160">
        <v>5000.9399999999996</v>
      </c>
      <c r="H163" s="160">
        <v>5725.07</v>
      </c>
      <c r="I163" s="160">
        <v>0</v>
      </c>
      <c r="J163" s="160">
        <v>13152.7</v>
      </c>
    </row>
    <row r="164" spans="1:10">
      <c r="A164" s="152">
        <v>44012</v>
      </c>
      <c r="B164" s="161" t="s">
        <v>159</v>
      </c>
      <c r="C164" s="161" t="s">
        <v>204</v>
      </c>
      <c r="D164" s="142">
        <v>1293889.93</v>
      </c>
      <c r="E164" s="143" t="s">
        <v>183</v>
      </c>
      <c r="F164" s="142">
        <v>1296258.95</v>
      </c>
      <c r="G164" s="142">
        <v>10782.73</v>
      </c>
      <c r="H164" s="150">
        <v>-53.78</v>
      </c>
      <c r="I164" s="150">
        <v>-28.37</v>
      </c>
      <c r="J164" s="142">
        <v>13069.6</v>
      </c>
    </row>
    <row r="165" spans="1:10">
      <c r="A165" s="152">
        <v>44043</v>
      </c>
      <c r="B165" s="161" t="s">
        <v>159</v>
      </c>
      <c r="C165" s="161" t="s">
        <v>204</v>
      </c>
      <c r="D165" s="160">
        <v>1332767.8799999999</v>
      </c>
      <c r="E165" s="161" t="s">
        <v>183</v>
      </c>
      <c r="F165" s="160">
        <v>1339815.21</v>
      </c>
      <c r="G165" s="160">
        <v>7028.58</v>
      </c>
      <c r="H165" s="160">
        <v>-602.33000000000004</v>
      </c>
      <c r="I165" s="160">
        <v>-11.28</v>
      </c>
      <c r="J165" s="160">
        <v>13462.3</v>
      </c>
    </row>
    <row r="166" spans="1:10">
      <c r="A166" s="151">
        <v>44074</v>
      </c>
      <c r="B166" s="161" t="s">
        <v>159</v>
      </c>
      <c r="C166" s="161" t="s">
        <v>204</v>
      </c>
      <c r="D166" s="145">
        <v>1262706.3700000001</v>
      </c>
      <c r="E166" s="155" t="s">
        <v>183</v>
      </c>
      <c r="F166" s="145">
        <v>1268598.48</v>
      </c>
      <c r="G166" s="145">
        <v>9039.7999999999993</v>
      </c>
      <c r="H166" s="145">
        <v>-2095.17</v>
      </c>
      <c r="I166" s="145">
        <v>-82.13</v>
      </c>
      <c r="J166" s="145">
        <v>12754.61</v>
      </c>
    </row>
    <row r="167" spans="1:10">
      <c r="A167" s="151">
        <v>44104</v>
      </c>
      <c r="B167" s="161" t="s">
        <v>159</v>
      </c>
      <c r="C167" s="161" t="s">
        <v>204</v>
      </c>
      <c r="D167" s="145">
        <v>2361906.46</v>
      </c>
      <c r="E167" s="155" t="s">
        <v>183</v>
      </c>
      <c r="F167" s="145">
        <v>1207745.8500000001</v>
      </c>
      <c r="G167" s="145">
        <v>14060.03</v>
      </c>
      <c r="H167" s="145">
        <v>1164082.6299999999</v>
      </c>
      <c r="I167" s="145">
        <v>-124.41</v>
      </c>
      <c r="J167" s="145">
        <v>23857.64</v>
      </c>
    </row>
    <row r="168" spans="1:10">
      <c r="A168" s="152">
        <v>44135</v>
      </c>
      <c r="B168" s="161" t="s">
        <v>159</v>
      </c>
      <c r="C168" s="161" t="s">
        <v>204</v>
      </c>
      <c r="D168" s="145">
        <v>1234635.1100000001</v>
      </c>
      <c r="E168" s="155" t="s">
        <v>183</v>
      </c>
      <c r="F168" s="145">
        <v>1253842.02</v>
      </c>
      <c r="G168" s="145">
        <v>14665.02</v>
      </c>
      <c r="H168" s="145">
        <v>-21267.49</v>
      </c>
      <c r="I168" s="145">
        <v>-133.38</v>
      </c>
      <c r="J168" s="145">
        <v>12471.06</v>
      </c>
    </row>
    <row r="169" spans="1:10">
      <c r="A169" s="162">
        <v>44165</v>
      </c>
      <c r="B169" s="161" t="s">
        <v>159</v>
      </c>
      <c r="C169" s="161" t="s">
        <v>204</v>
      </c>
      <c r="D169" s="145">
        <v>1239127.05</v>
      </c>
      <c r="E169" s="155" t="s">
        <v>183</v>
      </c>
      <c r="F169" s="145">
        <v>1236506.1399999999</v>
      </c>
      <c r="G169" s="145">
        <v>15228.35</v>
      </c>
      <c r="H169" s="145">
        <v>222.32</v>
      </c>
      <c r="I169" s="145">
        <v>-313.32</v>
      </c>
      <c r="J169" s="145">
        <v>12516.44</v>
      </c>
    </row>
    <row r="170" spans="1:10">
      <c r="A170" s="162">
        <v>44196</v>
      </c>
      <c r="B170" s="161" t="s">
        <v>159</v>
      </c>
      <c r="C170" s="161" t="s">
        <v>204</v>
      </c>
      <c r="D170" s="145">
        <v>1240314.43</v>
      </c>
      <c r="E170" s="155" t="s">
        <v>183</v>
      </c>
      <c r="F170" s="145">
        <v>1237636.27</v>
      </c>
      <c r="G170" s="145">
        <v>13351.31</v>
      </c>
      <c r="H170" s="145">
        <v>1855.28</v>
      </c>
      <c r="I170" s="145">
        <v>0</v>
      </c>
      <c r="J170" s="145">
        <v>12528.43</v>
      </c>
    </row>
    <row r="171" spans="1:10">
      <c r="A171" s="148">
        <v>44227</v>
      </c>
      <c r="B171" s="161" t="s">
        <v>159</v>
      </c>
      <c r="C171" s="161" t="s">
        <v>204</v>
      </c>
      <c r="D171" s="145">
        <v>1506660.2</v>
      </c>
      <c r="E171" s="155" t="s">
        <v>183</v>
      </c>
      <c r="F171" s="145">
        <v>1503490.47</v>
      </c>
      <c r="G171" s="145">
        <v>18303.77</v>
      </c>
      <c r="H171" s="145">
        <v>341.57</v>
      </c>
      <c r="I171" s="145">
        <v>-256.81</v>
      </c>
      <c r="J171" s="145">
        <v>15218.8</v>
      </c>
    </row>
    <row r="172" spans="1:10">
      <c r="A172" s="148">
        <v>44255</v>
      </c>
      <c r="B172" s="161" t="s">
        <v>159</v>
      </c>
      <c r="C172" s="161" t="s">
        <v>204</v>
      </c>
      <c r="D172" s="145">
        <v>1236706.51</v>
      </c>
      <c r="E172" s="155" t="s">
        <v>183</v>
      </c>
      <c r="F172" s="145">
        <v>1232825.06</v>
      </c>
      <c r="G172" s="145">
        <v>14224.36</v>
      </c>
      <c r="H172" s="145">
        <v>2310.4499999999998</v>
      </c>
      <c r="I172" s="145">
        <v>-161.37</v>
      </c>
      <c r="J172" s="145">
        <v>12491.99</v>
      </c>
    </row>
    <row r="173" spans="1:10">
      <c r="A173" s="148">
        <v>44286</v>
      </c>
      <c r="B173" s="161" t="s">
        <v>159</v>
      </c>
      <c r="C173" s="161" t="s">
        <v>204</v>
      </c>
      <c r="D173" s="145">
        <v>1291195.5</v>
      </c>
      <c r="E173" s="155" t="s">
        <v>183</v>
      </c>
      <c r="F173" s="145">
        <v>1286030.6499999999</v>
      </c>
      <c r="G173" s="145">
        <v>18917.97</v>
      </c>
      <c r="H173" s="145">
        <v>-687.66</v>
      </c>
      <c r="I173" s="145">
        <v>-23.08</v>
      </c>
      <c r="J173" s="145">
        <v>13042.38</v>
      </c>
    </row>
    <row r="174" spans="1:10">
      <c r="A174" s="148">
        <v>44316</v>
      </c>
      <c r="B174" s="161" t="s">
        <v>159</v>
      </c>
      <c r="C174" s="161" t="s">
        <v>204</v>
      </c>
      <c r="D174" s="145">
        <v>1428505.74</v>
      </c>
      <c r="E174" s="155" t="s">
        <v>183</v>
      </c>
      <c r="F174" s="145">
        <v>1446903.87</v>
      </c>
      <c r="G174" s="145">
        <v>29251.39</v>
      </c>
      <c r="H174" s="145">
        <v>-33195.339999999997</v>
      </c>
      <c r="I174" s="145">
        <v>-24.83</v>
      </c>
      <c r="J174" s="145">
        <v>14429.35</v>
      </c>
    </row>
    <row r="175" spans="1:10">
      <c r="A175" s="148">
        <v>44347</v>
      </c>
      <c r="B175" s="161" t="s">
        <v>159</v>
      </c>
      <c r="C175" s="161" t="s">
        <v>204</v>
      </c>
      <c r="D175" s="145">
        <v>1517147.12</v>
      </c>
      <c r="E175" s="155" t="s">
        <v>183</v>
      </c>
      <c r="F175" s="145">
        <v>1518190.76</v>
      </c>
      <c r="G175" s="145">
        <v>13539.09</v>
      </c>
      <c r="H175" s="145">
        <v>750.67</v>
      </c>
      <c r="I175" s="145">
        <v>-8.68</v>
      </c>
      <c r="J175" s="145">
        <v>15324.72</v>
      </c>
    </row>
    <row r="176" spans="1:10">
      <c r="A176" s="148">
        <v>44377</v>
      </c>
      <c r="B176" s="161" t="s">
        <v>159</v>
      </c>
      <c r="C176" s="161" t="s">
        <v>204</v>
      </c>
      <c r="D176" s="145">
        <v>1505110.96</v>
      </c>
      <c r="E176" s="155" t="s">
        <v>183</v>
      </c>
      <c r="F176" s="145">
        <v>1495774.73</v>
      </c>
      <c r="G176" s="145">
        <v>22292.34</v>
      </c>
      <c r="H176" s="145">
        <v>2265.11</v>
      </c>
      <c r="I176" s="145">
        <v>-18.079999999999998</v>
      </c>
      <c r="J176" s="145">
        <v>15203.14</v>
      </c>
    </row>
    <row r="177" spans="1:10">
      <c r="A177" s="148">
        <v>44408</v>
      </c>
      <c r="B177" s="161" t="s">
        <v>159</v>
      </c>
      <c r="C177" s="161" t="s">
        <v>204</v>
      </c>
      <c r="D177" s="145">
        <v>1490145.68</v>
      </c>
      <c r="E177" s="155" t="s">
        <v>183</v>
      </c>
      <c r="F177" s="145">
        <v>1502339.36</v>
      </c>
      <c r="G177" s="145">
        <v>22842.12</v>
      </c>
      <c r="H177" s="145">
        <v>-19919.599999999999</v>
      </c>
      <c r="I177" s="145">
        <v>-64.22</v>
      </c>
      <c r="J177" s="145">
        <v>15051.98</v>
      </c>
    </row>
    <row r="178" spans="1:10">
      <c r="A178" s="148">
        <v>44439</v>
      </c>
      <c r="B178" s="161" t="s">
        <v>159</v>
      </c>
      <c r="C178" s="161" t="s">
        <v>204</v>
      </c>
      <c r="D178" s="145">
        <v>1475297.1</v>
      </c>
      <c r="E178" s="155" t="s">
        <v>183</v>
      </c>
      <c r="F178" s="145">
        <v>1477387.77</v>
      </c>
      <c r="G178" s="145">
        <v>11873.19</v>
      </c>
      <c r="H178" s="145">
        <v>1001.41</v>
      </c>
      <c r="I178" s="145">
        <v>-63.28</v>
      </c>
      <c r="J178" s="145">
        <v>14901.99</v>
      </c>
    </row>
    <row r="179" spans="1:10">
      <c r="A179" s="148">
        <v>44469</v>
      </c>
      <c r="B179" s="161" t="s">
        <v>159</v>
      </c>
      <c r="C179" s="161" t="s">
        <v>204</v>
      </c>
      <c r="D179" s="145">
        <v>1594764.48</v>
      </c>
      <c r="E179" s="155" t="s">
        <v>183</v>
      </c>
      <c r="F179" s="145">
        <v>1586667.33</v>
      </c>
      <c r="G179" s="145">
        <v>16038.85</v>
      </c>
      <c r="H179" s="145">
        <v>8177.48</v>
      </c>
      <c r="I179" s="145">
        <v>-10.45</v>
      </c>
      <c r="J179" s="145">
        <v>16108.73</v>
      </c>
    </row>
    <row r="180" spans="1:10">
      <c r="A180" s="148">
        <v>44500</v>
      </c>
      <c r="B180" s="161" t="s">
        <v>159</v>
      </c>
      <c r="C180" s="161" t="s">
        <v>204</v>
      </c>
      <c r="D180" s="145">
        <v>1511641.12</v>
      </c>
      <c r="E180" s="155" t="s">
        <v>183</v>
      </c>
      <c r="F180" s="145">
        <v>1506754.8</v>
      </c>
      <c r="G180" s="145">
        <v>20011.04</v>
      </c>
      <c r="H180" s="145">
        <v>201.54</v>
      </c>
      <c r="I180" s="145">
        <v>-57.15</v>
      </c>
      <c r="J180" s="145">
        <v>15269.11</v>
      </c>
    </row>
    <row r="181" spans="1:10">
      <c r="A181" s="148">
        <v>44530</v>
      </c>
      <c r="B181" s="161" t="s">
        <v>159</v>
      </c>
      <c r="C181" s="161" t="s">
        <v>204</v>
      </c>
      <c r="D181" s="145">
        <v>1544412.55</v>
      </c>
      <c r="E181" s="155" t="s">
        <v>183</v>
      </c>
      <c r="F181" s="145">
        <v>1536447.18</v>
      </c>
      <c r="G181" s="145">
        <v>16127.34</v>
      </c>
      <c r="H181" s="145">
        <v>8517.84</v>
      </c>
      <c r="I181" s="145">
        <v>-1079.69</v>
      </c>
      <c r="J181" s="145">
        <v>15600.12</v>
      </c>
    </row>
    <row r="182" spans="1:10">
      <c r="A182" s="148">
        <v>44561</v>
      </c>
      <c r="B182" s="161" t="s">
        <v>159</v>
      </c>
      <c r="C182" s="161" t="s">
        <v>204</v>
      </c>
      <c r="D182" s="145">
        <v>1578333.23</v>
      </c>
      <c r="E182" s="155" t="s">
        <v>183</v>
      </c>
      <c r="F182" s="145">
        <v>1578778.69</v>
      </c>
      <c r="G182" s="145">
        <v>15126.85</v>
      </c>
      <c r="H182" s="145">
        <v>370.45</v>
      </c>
      <c r="I182" s="145">
        <v>0</v>
      </c>
      <c r="J182" s="145">
        <v>15942.76</v>
      </c>
    </row>
    <row r="183" spans="1:10">
      <c r="A183" s="162">
        <v>44592</v>
      </c>
      <c r="B183" s="161" t="s">
        <v>159</v>
      </c>
      <c r="C183" s="161" t="s">
        <v>204</v>
      </c>
      <c r="D183" s="145">
        <v>1693593.97</v>
      </c>
      <c r="E183" s="155" t="s">
        <v>183</v>
      </c>
      <c r="F183" s="145">
        <v>1685059.78</v>
      </c>
      <c r="G183" s="145">
        <v>25303.05</v>
      </c>
      <c r="H183" s="145">
        <v>937.51</v>
      </c>
      <c r="I183" s="145">
        <v>-599.36</v>
      </c>
      <c r="J183" s="145">
        <v>17107.009999999998</v>
      </c>
    </row>
    <row r="184" spans="1:10">
      <c r="A184" s="162">
        <v>44620</v>
      </c>
      <c r="B184" s="161" t="s">
        <v>159</v>
      </c>
      <c r="C184" s="161" t="s">
        <v>204</v>
      </c>
      <c r="D184" s="145">
        <v>1461772.2</v>
      </c>
      <c r="E184" s="155" t="s">
        <v>183</v>
      </c>
      <c r="F184" s="145">
        <v>1457196.05</v>
      </c>
      <c r="G184" s="145">
        <v>18724</v>
      </c>
      <c r="H184" s="145">
        <v>684.61</v>
      </c>
      <c r="I184" s="145">
        <v>-67.09</v>
      </c>
      <c r="J184" s="145">
        <v>14765.37</v>
      </c>
    </row>
    <row r="185" spans="1:10">
      <c r="A185" s="162"/>
      <c r="B185" s="161"/>
      <c r="C185" s="161"/>
      <c r="D185" s="145"/>
      <c r="E185" s="155"/>
      <c r="F185" s="145"/>
      <c r="G185" s="145"/>
      <c r="H185" s="145"/>
      <c r="I185" s="145"/>
      <c r="J185" s="145"/>
    </row>
    <row r="186" spans="1:10">
      <c r="A186" s="162"/>
      <c r="B186" s="161"/>
      <c r="C186" s="161"/>
      <c r="D186" s="145"/>
      <c r="E186" s="155"/>
      <c r="F186" s="145"/>
      <c r="G186" s="145"/>
      <c r="H186" s="145"/>
      <c r="I186" s="145"/>
      <c r="J186" s="145"/>
    </row>
    <row r="187" spans="1:10">
      <c r="A187" s="162"/>
      <c r="B187" s="161"/>
      <c r="C187" s="161"/>
      <c r="D187" s="145"/>
      <c r="E187" s="155"/>
      <c r="F187" s="145"/>
      <c r="G187" s="145"/>
      <c r="H187" s="145"/>
      <c r="I187" s="145"/>
      <c r="J187" s="145"/>
    </row>
    <row r="188" spans="1:10">
      <c r="A188" s="162"/>
      <c r="B188" s="161"/>
      <c r="C188" s="161"/>
      <c r="D188" s="145"/>
      <c r="E188" s="155"/>
      <c r="F188" s="145"/>
      <c r="G188" s="145"/>
      <c r="H188" s="145"/>
      <c r="I188" s="145"/>
      <c r="J188" s="145"/>
    </row>
    <row r="189" spans="1:10">
      <c r="A189" s="162"/>
      <c r="B189" s="161"/>
      <c r="C189" s="161"/>
      <c r="D189" s="145"/>
      <c r="E189" s="155"/>
      <c r="F189" s="145"/>
      <c r="G189" s="145"/>
      <c r="H189" s="145"/>
      <c r="I189" s="145"/>
      <c r="J189" s="145"/>
    </row>
    <row r="190" spans="1:10">
      <c r="A190" s="162"/>
      <c r="B190" s="161"/>
      <c r="C190" s="161"/>
      <c r="D190" s="145"/>
      <c r="E190" s="155"/>
      <c r="F190" s="145"/>
      <c r="G190" s="145"/>
      <c r="H190" s="145"/>
      <c r="I190" s="145"/>
      <c r="J190" s="145"/>
    </row>
    <row r="191" spans="1:10">
      <c r="A191" s="162"/>
      <c r="B191" s="161"/>
      <c r="C191" s="161"/>
      <c r="D191" s="145"/>
      <c r="E191" s="155"/>
      <c r="F191" s="145"/>
      <c r="G191" s="145"/>
      <c r="H191" s="145"/>
      <c r="I191" s="145"/>
      <c r="J191" s="145"/>
    </row>
    <row r="192" spans="1:10">
      <c r="A192" s="162"/>
      <c r="B192" s="161"/>
      <c r="C192" s="161"/>
      <c r="D192" s="145"/>
      <c r="E192" s="155"/>
      <c r="F192" s="145"/>
      <c r="G192" s="145"/>
      <c r="H192" s="145"/>
      <c r="I192" s="145"/>
      <c r="J192" s="145"/>
    </row>
    <row r="193" spans="1:10">
      <c r="A193" s="162"/>
      <c r="B193" s="161"/>
      <c r="C193" s="161"/>
      <c r="D193" s="145"/>
      <c r="E193" s="155"/>
      <c r="F193" s="145"/>
      <c r="G193" s="145"/>
      <c r="H193" s="145"/>
      <c r="I193" s="145"/>
      <c r="J193" s="145"/>
    </row>
    <row r="194" spans="1:10">
      <c r="A194" s="162"/>
      <c r="B194" s="161"/>
      <c r="C194" s="161"/>
      <c r="D194" s="145"/>
      <c r="E194" s="155"/>
      <c r="F194" s="145"/>
      <c r="G194" s="145"/>
      <c r="H194" s="145"/>
      <c r="I194" s="145"/>
      <c r="J194" s="145"/>
    </row>
    <row r="195" spans="1:10">
      <c r="A195" s="162"/>
      <c r="B195" s="161"/>
      <c r="C195" s="161"/>
      <c r="D195" s="145"/>
      <c r="E195" s="155"/>
      <c r="F195" s="145"/>
      <c r="G195" s="145"/>
      <c r="H195" s="145"/>
      <c r="I195" s="145"/>
      <c r="J195" s="145"/>
    </row>
    <row r="196" spans="1:10">
      <c r="A196" s="162"/>
      <c r="B196" s="161"/>
      <c r="C196" s="161"/>
      <c r="D196" s="145"/>
      <c r="E196" s="155"/>
      <c r="F196" s="145"/>
      <c r="G196" s="145"/>
      <c r="H196" s="145"/>
      <c r="I196" s="145"/>
      <c r="J196" s="145"/>
    </row>
    <row r="197" spans="1:10">
      <c r="A197" s="162"/>
      <c r="B197" s="161"/>
      <c r="C197" s="161"/>
      <c r="D197" s="145"/>
      <c r="E197" s="155"/>
      <c r="F197" s="145"/>
      <c r="G197" s="145"/>
      <c r="H197" s="145"/>
      <c r="I197" s="145"/>
      <c r="J197" s="145"/>
    </row>
    <row r="198" spans="1:10">
      <c r="A198" s="162"/>
      <c r="B198" s="161"/>
      <c r="C198" s="161"/>
      <c r="D198" s="145"/>
      <c r="E198" s="155"/>
      <c r="F198" s="145"/>
      <c r="G198" s="145"/>
      <c r="H198" s="145"/>
      <c r="I198" s="145"/>
      <c r="J198" s="145"/>
    </row>
    <row r="199" spans="1:10">
      <c r="A199" s="162"/>
      <c r="B199" s="161"/>
      <c r="C199" s="161"/>
      <c r="D199" s="145"/>
      <c r="E199" s="155"/>
      <c r="F199" s="145"/>
      <c r="G199" s="145"/>
      <c r="H199" s="145"/>
      <c r="I199" s="145"/>
      <c r="J199" s="145"/>
    </row>
    <row r="200" spans="1:10">
      <c r="A200" s="162"/>
      <c r="B200" s="161"/>
      <c r="C200" s="161"/>
      <c r="D200" s="145"/>
      <c r="E200" s="155"/>
      <c r="F200" s="145"/>
      <c r="G200" s="145"/>
      <c r="H200" s="145"/>
      <c r="I200" s="145"/>
      <c r="J200" s="1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EA0C-2D49-4085-BB76-97CC4D6E5B74}">
  <sheetPr>
    <tabColor rgb="FFFFC000"/>
  </sheetPr>
  <dimension ref="A1:T88"/>
  <sheetViews>
    <sheetView showGridLines="0" tabSelected="1" zoomScaleNormal="100" workbookViewId="0"/>
  </sheetViews>
  <sheetFormatPr defaultRowHeight="15"/>
  <cols>
    <col min="1" max="1" width="23.28515625" customWidth="1"/>
    <col min="2" max="6" width="15" customWidth="1"/>
    <col min="7" max="9" width="14.140625" customWidth="1"/>
    <col min="10" max="14" width="14.140625" style="81" customWidth="1"/>
    <col min="15" max="18" width="14.140625" style="112" customWidth="1"/>
    <col min="19" max="19" width="2.140625" customWidth="1"/>
    <col min="20" max="20" width="16.5703125" customWidth="1"/>
  </cols>
  <sheetData>
    <row r="1" spans="1:20" ht="23.25">
      <c r="A1" s="58" t="s">
        <v>411</v>
      </c>
      <c r="B1" s="60"/>
      <c r="C1" s="60"/>
    </row>
    <row r="2" spans="1:20" ht="15.75" thickBot="1">
      <c r="A2" s="60"/>
      <c r="B2" s="60"/>
      <c r="C2" s="60"/>
      <c r="P2" s="374"/>
      <c r="Q2" s="374" t="s">
        <v>410</v>
      </c>
    </row>
    <row r="3" spans="1:20" ht="15.75" thickBot="1">
      <c r="A3" s="97" t="s">
        <v>162</v>
      </c>
      <c r="B3" s="118">
        <v>2007</v>
      </c>
      <c r="C3" s="119">
        <v>2008</v>
      </c>
      <c r="D3" s="119">
        <v>2009</v>
      </c>
      <c r="E3" s="119">
        <v>2010</v>
      </c>
      <c r="F3" s="119">
        <v>2011</v>
      </c>
      <c r="G3" s="119">
        <v>2012</v>
      </c>
      <c r="H3" s="119">
        <v>2013</v>
      </c>
      <c r="I3" s="119">
        <v>2014</v>
      </c>
      <c r="J3" s="119">
        <v>2015</v>
      </c>
      <c r="K3" s="119">
        <v>2016</v>
      </c>
      <c r="L3" s="119">
        <v>2017</v>
      </c>
      <c r="M3" s="119">
        <v>2018</v>
      </c>
      <c r="N3" s="120">
        <v>2019</v>
      </c>
      <c r="O3" s="120">
        <v>2020</v>
      </c>
      <c r="P3" s="120">
        <v>2021</v>
      </c>
      <c r="Q3" s="423">
        <v>2022</v>
      </c>
      <c r="R3" s="121">
        <v>2023</v>
      </c>
      <c r="T3" s="65" t="s">
        <v>232</v>
      </c>
    </row>
    <row r="4" spans="1:20">
      <c r="A4" s="82" t="s">
        <v>246</v>
      </c>
      <c r="B4" s="83">
        <v>0</v>
      </c>
      <c r="C4" s="84">
        <v>0</v>
      </c>
      <c r="D4" s="84">
        <v>0</v>
      </c>
      <c r="E4" s="84">
        <v>0</v>
      </c>
      <c r="F4" s="84">
        <v>0</v>
      </c>
      <c r="G4" s="85">
        <v>0</v>
      </c>
      <c r="H4" s="84">
        <v>0</v>
      </c>
      <c r="I4" s="102">
        <v>0</v>
      </c>
      <c r="J4" s="84">
        <v>0</v>
      </c>
      <c r="K4" s="84">
        <v>0</v>
      </c>
      <c r="L4" s="84">
        <v>0</v>
      </c>
      <c r="M4" s="84">
        <v>37634342.030000001</v>
      </c>
      <c r="N4" s="102">
        <v>61949617.189999998</v>
      </c>
      <c r="O4" s="102">
        <f>Atlanta!O21</f>
        <v>54423770.150000006</v>
      </c>
      <c r="P4" s="102">
        <f>Atlanta!P21</f>
        <v>67044546.850000001</v>
      </c>
      <c r="Q4" s="424">
        <f>Atlanta!Q21</f>
        <v>13047179.07</v>
      </c>
      <c r="R4" s="86">
        <f>Atlanta!R21</f>
        <v>0</v>
      </c>
      <c r="T4" s="123">
        <f>SUM(B4:S4)</f>
        <v>234099455.28999999</v>
      </c>
    </row>
    <row r="5" spans="1:20">
      <c r="A5" s="63" t="s">
        <v>145</v>
      </c>
      <c r="B5" s="61">
        <v>9485504.5099999998</v>
      </c>
      <c r="C5" s="31">
        <v>8842477.7899999991</v>
      </c>
      <c r="D5" s="31">
        <v>7823505.0599999996</v>
      </c>
      <c r="E5" s="31">
        <v>7720775.9499999993</v>
      </c>
      <c r="F5" s="31">
        <v>8044210.5099999998</v>
      </c>
      <c r="G5" s="70">
        <v>8419630.9600000009</v>
      </c>
      <c r="H5" s="31">
        <v>8605300.8500000015</v>
      </c>
      <c r="I5" s="98">
        <v>9136722.1700000018</v>
      </c>
      <c r="J5" s="31">
        <v>9445661.4799999986</v>
      </c>
      <c r="K5" s="31">
        <v>9583805.2599999998</v>
      </c>
      <c r="L5" s="31">
        <v>10253037.700000001</v>
      </c>
      <c r="M5" s="31">
        <v>11081776.109999999</v>
      </c>
      <c r="N5" s="98">
        <v>12290913.16</v>
      </c>
      <c r="O5" s="98">
        <f>Barrow!O34</f>
        <v>14169758.029999997</v>
      </c>
      <c r="P5" s="98">
        <f>Barrow!P34</f>
        <v>16748824.25</v>
      </c>
      <c r="Q5" s="425">
        <f>Barrow!Q34</f>
        <v>3069324.6500000004</v>
      </c>
      <c r="R5" s="71">
        <f>Barrow!R34</f>
        <v>0</v>
      </c>
      <c r="T5" s="124">
        <f>SUM(B5:S5)</f>
        <v>154721228.44</v>
      </c>
    </row>
    <row r="6" spans="1:20">
      <c r="A6" s="63" t="s">
        <v>146</v>
      </c>
      <c r="B6" s="61">
        <v>17101954.390000001</v>
      </c>
      <c r="C6" s="31">
        <v>17208643.069999997</v>
      </c>
      <c r="D6" s="31">
        <v>15550519.41</v>
      </c>
      <c r="E6" s="31">
        <v>15186475.540000001</v>
      </c>
      <c r="F6" s="31">
        <v>15891826.869999999</v>
      </c>
      <c r="G6" s="70">
        <v>16472203.279999999</v>
      </c>
      <c r="H6" s="31">
        <v>15430008.85</v>
      </c>
      <c r="I6" s="98">
        <v>15803041.969999999</v>
      </c>
      <c r="J6" s="31">
        <v>15914083.84</v>
      </c>
      <c r="K6" s="31">
        <v>15879143.849999998</v>
      </c>
      <c r="L6" s="31">
        <v>16268685.279999999</v>
      </c>
      <c r="M6" s="31">
        <v>17915365.140000001</v>
      </c>
      <c r="N6" s="98">
        <v>19605983.27</v>
      </c>
      <c r="O6" s="98">
        <f>Carroll!O35</f>
        <v>21480061.099999998</v>
      </c>
      <c r="P6" s="98">
        <f>Carroll!P35</f>
        <v>24409674.389999997</v>
      </c>
      <c r="Q6" s="425">
        <f>Carroll!Q35</f>
        <v>4466588.28</v>
      </c>
      <c r="R6" s="71">
        <f>Carroll!R35</f>
        <v>0</v>
      </c>
      <c r="T6" s="124">
        <f t="shared" ref="T6:T24" si="0">SUM(B6:S6)</f>
        <v>264584258.52999994</v>
      </c>
    </row>
    <row r="7" spans="1:20">
      <c r="A7" s="63" t="s">
        <v>147</v>
      </c>
      <c r="B7" s="61">
        <v>31629854.640000004</v>
      </c>
      <c r="C7" s="31">
        <v>29397403.489999998</v>
      </c>
      <c r="D7" s="31">
        <v>28053908.550000001</v>
      </c>
      <c r="E7" s="31">
        <v>28034764.399999999</v>
      </c>
      <c r="F7" s="31">
        <v>28957906.210000001</v>
      </c>
      <c r="G7" s="70">
        <v>30776169.619999994</v>
      </c>
      <c r="H7" s="31">
        <v>30216820.470000003</v>
      </c>
      <c r="I7" s="98">
        <v>32051422.900000002</v>
      </c>
      <c r="J7" s="31">
        <v>34217294.719999999</v>
      </c>
      <c r="K7" s="31">
        <v>35540998.440000005</v>
      </c>
      <c r="L7" s="31">
        <v>36666075.32</v>
      </c>
      <c r="M7" s="31">
        <v>39929416.199999996</v>
      </c>
      <c r="N7" s="98">
        <v>43881354.609999999</v>
      </c>
      <c r="O7" s="98">
        <f>Cherokee!O34</f>
        <v>49358350.969999999</v>
      </c>
      <c r="P7" s="98">
        <f>Cherokee!P34</f>
        <v>56512123.760000005</v>
      </c>
      <c r="Q7" s="425">
        <f>Cherokee!Q34</f>
        <v>10546132.77</v>
      </c>
      <c r="R7" s="71">
        <f>Cherokee!R34</f>
        <v>0</v>
      </c>
      <c r="T7" s="124">
        <f t="shared" si="0"/>
        <v>545769997.06999993</v>
      </c>
    </row>
    <row r="8" spans="1:20">
      <c r="A8" s="63" t="s">
        <v>148</v>
      </c>
      <c r="B8" s="61">
        <v>51182056.339999996</v>
      </c>
      <c r="C8" s="31">
        <v>53423522.659999996</v>
      </c>
      <c r="D8" s="31">
        <v>47315672.32</v>
      </c>
      <c r="E8" s="31">
        <v>42923370.340000004</v>
      </c>
      <c r="F8" s="31">
        <v>46608547.820000008</v>
      </c>
      <c r="G8" s="70">
        <v>46074367.679999992</v>
      </c>
      <c r="H8" s="31">
        <v>46466767.550000004</v>
      </c>
      <c r="I8" s="98">
        <v>43798651.06000001</v>
      </c>
      <c r="J8" s="31">
        <v>43825920.769999996</v>
      </c>
      <c r="K8" s="31">
        <v>42872478.059999995</v>
      </c>
      <c r="L8" s="31">
        <v>45940612.630000003</v>
      </c>
      <c r="M8" s="31">
        <v>49240900.670000002</v>
      </c>
      <c r="N8" s="98">
        <v>51222676.309999995</v>
      </c>
      <c r="O8" s="98">
        <f>Clayton!O34</f>
        <v>52621105.18999999</v>
      </c>
      <c r="P8" s="98">
        <f>Clayton!P34</f>
        <v>57094787.549999997</v>
      </c>
      <c r="Q8" s="425">
        <f>Clayton!Q34</f>
        <v>10460605.449999999</v>
      </c>
      <c r="R8" s="71">
        <f>Clayton!R34</f>
        <v>0</v>
      </c>
      <c r="T8" s="124">
        <f t="shared" si="0"/>
        <v>731072042.39999986</v>
      </c>
    </row>
    <row r="9" spans="1:20">
      <c r="A9" s="63" t="s">
        <v>149</v>
      </c>
      <c r="B9" s="61">
        <v>137377767.87</v>
      </c>
      <c r="C9" s="31">
        <v>129645939.72</v>
      </c>
      <c r="D9" s="31">
        <v>121901326.83</v>
      </c>
      <c r="E9" s="31">
        <v>122327495.38000001</v>
      </c>
      <c r="F9" s="31">
        <v>127025507.23000002</v>
      </c>
      <c r="G9" s="70">
        <v>131579225.92999999</v>
      </c>
      <c r="H9" s="31">
        <v>129020517.54999998</v>
      </c>
      <c r="I9" s="98">
        <v>134207703.56</v>
      </c>
      <c r="J9" s="31">
        <v>137642793.44</v>
      </c>
      <c r="K9" s="31">
        <v>139125015.39000002</v>
      </c>
      <c r="L9" s="31">
        <v>144686909.47</v>
      </c>
      <c r="M9" s="31">
        <v>151564117.42999998</v>
      </c>
      <c r="N9" s="98">
        <v>158352575.74000001</v>
      </c>
      <c r="O9" s="98">
        <f>Cobb!O33</f>
        <v>160936704.71999997</v>
      </c>
      <c r="P9" s="98">
        <f>Cobb!P33</f>
        <v>187463629.42999998</v>
      </c>
      <c r="Q9" s="425">
        <f>Cobb!Q33</f>
        <v>34016050.939999998</v>
      </c>
      <c r="R9" s="71">
        <f>Cobb!R33</f>
        <v>0</v>
      </c>
      <c r="T9" s="124">
        <f t="shared" si="0"/>
        <v>2146873280.6300004</v>
      </c>
    </row>
    <row r="10" spans="1:20">
      <c r="A10" s="63" t="s">
        <v>150</v>
      </c>
      <c r="B10" s="61">
        <v>20966461</v>
      </c>
      <c r="C10" s="31">
        <v>20903237.490000002</v>
      </c>
      <c r="D10" s="31">
        <v>19407239.810000002</v>
      </c>
      <c r="E10" s="31">
        <v>18892956.07</v>
      </c>
      <c r="F10" s="31">
        <v>19650518.010000002</v>
      </c>
      <c r="G10" s="70">
        <v>20624156.879999999</v>
      </c>
      <c r="H10" s="31">
        <v>19501661.889999997</v>
      </c>
      <c r="I10" s="98">
        <v>20044844.490000002</v>
      </c>
      <c r="J10" s="31">
        <v>20600566.809999999</v>
      </c>
      <c r="K10" s="31">
        <v>20805334.149999999</v>
      </c>
      <c r="L10" s="31">
        <v>21565341.810000002</v>
      </c>
      <c r="M10" s="31">
        <v>23279475.829999998</v>
      </c>
      <c r="N10" s="98">
        <v>25175353.390000001</v>
      </c>
      <c r="O10" s="98">
        <f>Coweta!O35</f>
        <v>29138993.569999997</v>
      </c>
      <c r="P10" s="98">
        <f>Coweta!P35</f>
        <v>33191382.810000002</v>
      </c>
      <c r="Q10" s="425">
        <f>Coweta!Q35</f>
        <v>6117001.8799999999</v>
      </c>
      <c r="R10" s="71">
        <f>Coweta!R35</f>
        <v>0</v>
      </c>
      <c r="T10" s="124">
        <f t="shared" si="0"/>
        <v>339864525.88999999</v>
      </c>
    </row>
    <row r="11" spans="1:20">
      <c r="A11" s="63" t="s">
        <v>151</v>
      </c>
      <c r="B11" s="61">
        <v>6473111.0300000003</v>
      </c>
      <c r="C11" s="31">
        <v>5900511.8700000001</v>
      </c>
      <c r="D11" s="31">
        <v>5650895.5099999998</v>
      </c>
      <c r="E11" s="31">
        <v>5674248.2400000002</v>
      </c>
      <c r="F11" s="31">
        <v>6023004.5999999996</v>
      </c>
      <c r="G11" s="70">
        <v>6502680.3799999999</v>
      </c>
      <c r="H11" s="31">
        <v>6402185.0800000001</v>
      </c>
      <c r="I11" s="98">
        <v>6566334.2699999996</v>
      </c>
      <c r="J11" s="31">
        <v>6672507.8499999996</v>
      </c>
      <c r="K11" s="31">
        <v>7026262.4399999995</v>
      </c>
      <c r="L11" s="31">
        <v>7807521.8600000003</v>
      </c>
      <c r="M11" s="31">
        <v>8530209.0700000003</v>
      </c>
      <c r="N11" s="98">
        <v>9112615.3300000001</v>
      </c>
      <c r="O11" s="98">
        <f>Dawson!O29</f>
        <v>9759282.1199999992</v>
      </c>
      <c r="P11" s="98">
        <f>Dawson!P29</f>
        <v>11699269.039999999</v>
      </c>
      <c r="Q11" s="425">
        <f>Dawson!Q29</f>
        <v>2206986.6799999997</v>
      </c>
      <c r="R11" s="71">
        <f>Dawson!R29</f>
        <v>0</v>
      </c>
      <c r="T11" s="124">
        <f t="shared" si="0"/>
        <v>112007625.37000003</v>
      </c>
    </row>
    <row r="12" spans="1:20">
      <c r="A12" s="87" t="s">
        <v>218</v>
      </c>
      <c r="B12" s="88">
        <v>0</v>
      </c>
      <c r="C12" s="89">
        <v>0</v>
      </c>
      <c r="D12" s="89">
        <v>0</v>
      </c>
      <c r="E12" s="89">
        <v>0</v>
      </c>
      <c r="F12" s="89">
        <v>0</v>
      </c>
      <c r="G12" s="90">
        <v>0</v>
      </c>
      <c r="H12" s="89">
        <v>0</v>
      </c>
      <c r="I12" s="99">
        <v>0</v>
      </c>
      <c r="J12" s="89">
        <v>0</v>
      </c>
      <c r="K12" s="89">
        <v>0</v>
      </c>
      <c r="L12" s="89">
        <v>0</v>
      </c>
      <c r="M12" s="89">
        <v>64425809.349999994</v>
      </c>
      <c r="N12" s="99">
        <v>101517059.27</v>
      </c>
      <c r="O12" s="99">
        <f>DeKalb!O39</f>
        <v>98414147.590000004</v>
      </c>
      <c r="P12" s="99">
        <f>DeKalb!P39</f>
        <v>117831791.43999998</v>
      </c>
      <c r="Q12" s="426">
        <f>DeKalb!Q39</f>
        <v>21272467.549999997</v>
      </c>
      <c r="R12" s="91">
        <f>DeKalb!R39</f>
        <v>0</v>
      </c>
      <c r="T12" s="124">
        <f t="shared" si="0"/>
        <v>403461275.19999999</v>
      </c>
    </row>
    <row r="13" spans="1:20">
      <c r="A13" s="87" t="s">
        <v>205</v>
      </c>
      <c r="B13" s="92">
        <v>17850915.280000001</v>
      </c>
      <c r="C13" s="89">
        <v>717068.61</v>
      </c>
      <c r="D13" s="89">
        <v>148422.44999999998</v>
      </c>
      <c r="E13" s="89">
        <v>13095474.66</v>
      </c>
      <c r="F13" s="93">
        <v>21469117.439999998</v>
      </c>
      <c r="G13" s="94">
        <v>22272555.969999995</v>
      </c>
      <c r="H13" s="93">
        <v>21864323.239999998</v>
      </c>
      <c r="I13" s="100">
        <v>23103354.060000002</v>
      </c>
      <c r="J13" s="93">
        <v>23722525.48</v>
      </c>
      <c r="K13" s="93">
        <v>8298826.7200000007</v>
      </c>
      <c r="L13" s="93">
        <v>15241693.440000001</v>
      </c>
      <c r="M13" s="93">
        <v>25389554.280000001</v>
      </c>
      <c r="N13" s="100">
        <v>26604168.269999992</v>
      </c>
      <c r="O13" s="100">
        <f>Douglas!O30</f>
        <v>28042745.450000003</v>
      </c>
      <c r="P13" s="100">
        <f>Douglas!P30</f>
        <v>31734302.170000002</v>
      </c>
      <c r="Q13" s="426">
        <f>Douglas!Q30</f>
        <v>5856543.96</v>
      </c>
      <c r="R13" s="95">
        <f>Douglas!R30</f>
        <v>0</v>
      </c>
      <c r="T13" s="124">
        <f t="shared" si="0"/>
        <v>285411591.47999996</v>
      </c>
    </row>
    <row r="14" spans="1:20">
      <c r="A14" s="87" t="s">
        <v>163</v>
      </c>
      <c r="B14" s="92">
        <v>20850177.729999997</v>
      </c>
      <c r="C14" s="93">
        <v>19560071.400000002</v>
      </c>
      <c r="D14" s="93">
        <v>19025406.359999999</v>
      </c>
      <c r="E14" s="89">
        <v>7096869.3900000006</v>
      </c>
      <c r="F14" s="89">
        <v>47000.52</v>
      </c>
      <c r="G14" s="90">
        <v>0</v>
      </c>
      <c r="H14" s="89">
        <v>0</v>
      </c>
      <c r="I14" s="99">
        <v>31370.180000000004</v>
      </c>
      <c r="J14" s="89">
        <v>23764.71</v>
      </c>
      <c r="K14" s="89">
        <v>8358.3799999999992</v>
      </c>
      <c r="L14" s="89">
        <v>10286084.75</v>
      </c>
      <c r="M14" s="89">
        <v>25601147.829999998</v>
      </c>
      <c r="N14" s="99">
        <v>26943341.290000003</v>
      </c>
      <c r="O14" s="99">
        <f>Fayette!O31</f>
        <v>28341696.510000002</v>
      </c>
      <c r="P14" s="99">
        <f>Fayette!P31</f>
        <v>31940187.84</v>
      </c>
      <c r="Q14" s="426">
        <f>Fayette!Q31</f>
        <v>5794898.3599999994</v>
      </c>
      <c r="R14" s="91">
        <f>Fayette!R31</f>
        <v>0</v>
      </c>
      <c r="T14" s="124">
        <f t="shared" si="0"/>
        <v>195550375.25</v>
      </c>
    </row>
    <row r="15" spans="1:20">
      <c r="A15" s="63" t="s">
        <v>153</v>
      </c>
      <c r="B15" s="61">
        <v>31969621.969999999</v>
      </c>
      <c r="C15" s="31">
        <v>29700825.739999995</v>
      </c>
      <c r="D15" s="31">
        <v>26643916.270000003</v>
      </c>
      <c r="E15" s="31">
        <v>27464179.25</v>
      </c>
      <c r="F15" s="31">
        <v>29071380.000000007</v>
      </c>
      <c r="G15" s="70">
        <v>30795344.939999998</v>
      </c>
      <c r="H15" s="31">
        <v>30836288.41</v>
      </c>
      <c r="I15" s="98">
        <v>32914186.090000004</v>
      </c>
      <c r="J15" s="31">
        <v>34367570.560000002</v>
      </c>
      <c r="K15" s="31">
        <v>35604561.049999997</v>
      </c>
      <c r="L15" s="31">
        <v>37138324.710000001</v>
      </c>
      <c r="M15" s="31">
        <v>39309110.399999999</v>
      </c>
      <c r="N15" s="98">
        <v>40936029.349999994</v>
      </c>
      <c r="O15" s="98">
        <f>Forsyth!O28</f>
        <v>45391525.329999998</v>
      </c>
      <c r="P15" s="98">
        <f>Forsyth!P28</f>
        <v>53101094.529999986</v>
      </c>
      <c r="Q15" s="425">
        <f>Forsyth!Q28</f>
        <v>9721515.2300000004</v>
      </c>
      <c r="R15" s="71">
        <f>Forsyth!R28</f>
        <v>0</v>
      </c>
      <c r="T15" s="124">
        <f t="shared" si="0"/>
        <v>534965473.82999998</v>
      </c>
    </row>
    <row r="16" spans="1:20">
      <c r="A16" s="87" t="s">
        <v>247</v>
      </c>
      <c r="B16" s="88">
        <v>0</v>
      </c>
      <c r="C16" s="89">
        <v>0</v>
      </c>
      <c r="D16" s="89">
        <v>0</v>
      </c>
      <c r="E16" s="89">
        <v>0</v>
      </c>
      <c r="F16" s="89">
        <v>0</v>
      </c>
      <c r="G16" s="90">
        <v>0</v>
      </c>
      <c r="H16" s="89">
        <v>0</v>
      </c>
      <c r="I16" s="99">
        <v>0</v>
      </c>
      <c r="J16" s="89">
        <v>0</v>
      </c>
      <c r="K16" s="89">
        <v>0</v>
      </c>
      <c r="L16" s="89">
        <v>0</v>
      </c>
      <c r="M16" s="89">
        <v>16571803.610000001</v>
      </c>
      <c r="N16" s="99">
        <v>102350231.00999999</v>
      </c>
      <c r="O16" s="99">
        <f>Fulton!O41</f>
        <v>99931048.640000001</v>
      </c>
      <c r="P16" s="99">
        <f>Fulton!P41</f>
        <v>116091051.83</v>
      </c>
      <c r="Q16" s="426">
        <f>Fulton!Q41</f>
        <v>21294807.039999999</v>
      </c>
      <c r="R16" s="91">
        <f>Fulton!R41</f>
        <v>0</v>
      </c>
      <c r="T16" s="124">
        <f t="shared" si="0"/>
        <v>356238942.13</v>
      </c>
    </row>
    <row r="17" spans="1:20">
      <c r="A17" s="63" t="s">
        <v>154</v>
      </c>
      <c r="B17" s="61">
        <v>152168502.36999997</v>
      </c>
      <c r="C17" s="31">
        <v>140430955.01999998</v>
      </c>
      <c r="D17" s="31">
        <v>129385039.52000001</v>
      </c>
      <c r="E17" s="31">
        <v>129286938.76000001</v>
      </c>
      <c r="F17" s="31">
        <v>134022926.98999999</v>
      </c>
      <c r="G17" s="70">
        <v>142093186.59</v>
      </c>
      <c r="H17" s="31">
        <v>138437918.43000001</v>
      </c>
      <c r="I17" s="98">
        <v>141477083.16</v>
      </c>
      <c r="J17" s="31">
        <v>147005134.84999999</v>
      </c>
      <c r="K17" s="31">
        <v>149317550.52000001</v>
      </c>
      <c r="L17" s="31">
        <v>151326203.26000002</v>
      </c>
      <c r="M17" s="31">
        <v>161905428.31</v>
      </c>
      <c r="N17" s="98">
        <v>171024969.68999997</v>
      </c>
      <c r="O17" s="98">
        <f>Gwinnett!O43</f>
        <v>182018888.49000001</v>
      </c>
      <c r="P17" s="98">
        <f>Gwinnett!P43</f>
        <v>208157788.34999999</v>
      </c>
      <c r="Q17" s="425">
        <f>Gwinnett!Q43</f>
        <v>37922835.759999998</v>
      </c>
      <c r="R17" s="71">
        <f>Gwinnett!R43</f>
        <v>0</v>
      </c>
      <c r="T17" s="124">
        <f t="shared" si="0"/>
        <v>2315981350.0700002</v>
      </c>
    </row>
    <row r="18" spans="1:20">
      <c r="A18" s="63" t="s">
        <v>97</v>
      </c>
      <c r="B18" s="61">
        <v>30185082.389999997</v>
      </c>
      <c r="C18" s="31">
        <v>28347089.739999998</v>
      </c>
      <c r="D18" s="31">
        <v>27430859.980000004</v>
      </c>
      <c r="E18" s="31">
        <v>27979417.290000003</v>
      </c>
      <c r="F18" s="31">
        <v>28707245.490000002</v>
      </c>
      <c r="G18" s="70">
        <v>30043285.789999999</v>
      </c>
      <c r="H18" s="31">
        <v>29651774.669999998</v>
      </c>
      <c r="I18" s="98">
        <v>30326476.280000001</v>
      </c>
      <c r="J18" s="31">
        <v>31855084.879999995</v>
      </c>
      <c r="K18" s="31">
        <v>33220853.990000002</v>
      </c>
      <c r="L18" s="31">
        <v>33995974.270000003</v>
      </c>
      <c r="M18" s="31">
        <v>36433355.890000001</v>
      </c>
      <c r="N18" s="98">
        <v>39179269.93</v>
      </c>
      <c r="O18" s="98">
        <f>Henry!O32</f>
        <v>45596604.350000001</v>
      </c>
      <c r="P18" s="98">
        <f>Henry!P32</f>
        <v>51665161.679999992</v>
      </c>
      <c r="Q18" s="425">
        <f>Henry!Q32</f>
        <v>9374757.7899999991</v>
      </c>
      <c r="R18" s="71">
        <f>Henry!R32</f>
        <v>0</v>
      </c>
      <c r="T18" s="124">
        <f t="shared" si="0"/>
        <v>513992294.41000003</v>
      </c>
    </row>
    <row r="19" spans="1:20">
      <c r="A19" s="63" t="s">
        <v>155</v>
      </c>
      <c r="B19" s="61">
        <v>11238883.199999999</v>
      </c>
      <c r="C19" s="31">
        <v>10663696.859999999</v>
      </c>
      <c r="D19" s="31">
        <v>9568923.6099999994</v>
      </c>
      <c r="E19" s="31">
        <v>9907658.0099999979</v>
      </c>
      <c r="F19" s="31">
        <v>10269188.029999999</v>
      </c>
      <c r="G19" s="70">
        <v>11081479.039999999</v>
      </c>
      <c r="H19" s="31">
        <v>10480230.029999999</v>
      </c>
      <c r="I19" s="98">
        <v>10794310.939999998</v>
      </c>
      <c r="J19" s="31">
        <v>10897686.809999999</v>
      </c>
      <c r="K19" s="31">
        <v>10657798.709999999</v>
      </c>
      <c r="L19" s="31">
        <v>11246882.74</v>
      </c>
      <c r="M19" s="31">
        <v>12289954.240000002</v>
      </c>
      <c r="N19" s="98">
        <v>14026907.229999999</v>
      </c>
      <c r="O19" s="98">
        <f>Newton!O32</f>
        <v>15870490.889999999</v>
      </c>
      <c r="P19" s="98">
        <f>Newton!P32</f>
        <v>18542825.170000002</v>
      </c>
      <c r="Q19" s="425">
        <f>Newton!Q32</f>
        <v>3269174.32</v>
      </c>
      <c r="R19" s="71">
        <f>Newton!R32</f>
        <v>0</v>
      </c>
      <c r="T19" s="124">
        <f t="shared" si="0"/>
        <v>180806089.82999992</v>
      </c>
    </row>
    <row r="20" spans="1:20">
      <c r="A20" s="63" t="s">
        <v>156</v>
      </c>
      <c r="B20" s="61">
        <v>15196216.219999999</v>
      </c>
      <c r="C20" s="31">
        <v>14131825.599999998</v>
      </c>
      <c r="D20" s="31">
        <v>13607119.169999998</v>
      </c>
      <c r="E20" s="31">
        <v>13609344.069999998</v>
      </c>
      <c r="F20" s="31">
        <v>13906500.740000002</v>
      </c>
      <c r="G20" s="70">
        <v>14534995.439999999</v>
      </c>
      <c r="H20" s="31">
        <v>14032174.950000001</v>
      </c>
      <c r="I20" s="98">
        <v>14588390.98</v>
      </c>
      <c r="J20" s="31">
        <v>14989825.229999999</v>
      </c>
      <c r="K20" s="31">
        <v>15179172.82</v>
      </c>
      <c r="L20" s="31">
        <v>15969054.649999999</v>
      </c>
      <c r="M20" s="31">
        <v>17390966.390000001</v>
      </c>
      <c r="N20" s="98">
        <v>19095551.960000001</v>
      </c>
      <c r="O20" s="98">
        <f>Paulding!O29</f>
        <v>22687692.34</v>
      </c>
      <c r="P20" s="98">
        <f>Paulding!P29</f>
        <v>26087027.939999998</v>
      </c>
      <c r="Q20" s="425">
        <f>Paulding!Q29</f>
        <v>4808754.9400000004</v>
      </c>
      <c r="R20" s="71">
        <f>Paulding!R29</f>
        <v>0</v>
      </c>
      <c r="T20" s="124">
        <f t="shared" si="0"/>
        <v>249814613.44</v>
      </c>
    </row>
    <row r="21" spans="1:20">
      <c r="A21" s="87" t="s">
        <v>206</v>
      </c>
      <c r="B21" s="88">
        <v>720443.09</v>
      </c>
      <c r="C21" s="93">
        <v>1099442.1400000001</v>
      </c>
      <c r="D21" s="93">
        <v>1003399.49</v>
      </c>
      <c r="E21" s="93">
        <v>867672.6</v>
      </c>
      <c r="F21" s="89">
        <v>446973.01</v>
      </c>
      <c r="G21" s="94">
        <v>1112609.8199999998</v>
      </c>
      <c r="H21" s="93">
        <v>953686.44000000006</v>
      </c>
      <c r="I21" s="100">
        <v>944945.97000000009</v>
      </c>
      <c r="J21" s="93">
        <v>983243.53</v>
      </c>
      <c r="K21" s="93">
        <v>1026696.8599999999</v>
      </c>
      <c r="L21" s="93">
        <v>1119857.5099999998</v>
      </c>
      <c r="M21" s="93">
        <v>1237189.01</v>
      </c>
      <c r="N21" s="100">
        <v>1412022.1900000002</v>
      </c>
      <c r="O21" s="100">
        <f>Pike!O28</f>
        <v>1662568.3</v>
      </c>
      <c r="P21" s="100">
        <f>Pike!P28</f>
        <v>2163100.39</v>
      </c>
      <c r="Q21" s="426">
        <f>Pike!Q28</f>
        <v>388037.07</v>
      </c>
      <c r="R21" s="95">
        <f>Pike!R28</f>
        <v>0</v>
      </c>
      <c r="T21" s="124">
        <f t="shared" si="0"/>
        <v>17141887.420000002</v>
      </c>
    </row>
    <row r="22" spans="1:20">
      <c r="A22" s="63" t="s">
        <v>158</v>
      </c>
      <c r="B22" s="61">
        <v>16789092.129999999</v>
      </c>
      <c r="C22" s="31">
        <v>15430369.580000002</v>
      </c>
      <c r="D22" s="31">
        <v>13854323.52</v>
      </c>
      <c r="E22" s="31">
        <v>13700411.27</v>
      </c>
      <c r="F22" s="31">
        <v>13568781.029999997</v>
      </c>
      <c r="G22" s="70">
        <v>13988339.450000003</v>
      </c>
      <c r="H22" s="31">
        <v>13797844.559999999</v>
      </c>
      <c r="I22" s="98">
        <v>13986149.190000001</v>
      </c>
      <c r="J22" s="31">
        <v>14272554.040000001</v>
      </c>
      <c r="K22" s="31">
        <v>14299968.33</v>
      </c>
      <c r="L22" s="31">
        <v>14807495.670000002</v>
      </c>
      <c r="M22" s="31">
        <v>16133530.860000001</v>
      </c>
      <c r="N22" s="98">
        <v>16933651.590000004</v>
      </c>
      <c r="O22" s="98">
        <f>Rockdale!O28</f>
        <v>18540278.780000001</v>
      </c>
      <c r="P22" s="98">
        <f>Rockdale!P28</f>
        <v>21359629.48</v>
      </c>
      <c r="Q22" s="425">
        <f>Rockdale!Q28</f>
        <v>3693852.8</v>
      </c>
      <c r="R22" s="71">
        <f>Rockdale!R28</f>
        <v>0</v>
      </c>
      <c r="T22" s="124">
        <f t="shared" si="0"/>
        <v>235156272.28000006</v>
      </c>
    </row>
    <row r="23" spans="1:20">
      <c r="A23" s="87" t="s">
        <v>208</v>
      </c>
      <c r="B23" s="92">
        <v>9178563.5499999989</v>
      </c>
      <c r="C23" s="93">
        <v>8884082.3900000006</v>
      </c>
      <c r="D23" s="93">
        <v>8304563.7200000007</v>
      </c>
      <c r="E23" s="93">
        <v>8384647.79</v>
      </c>
      <c r="F23" s="93">
        <v>8570764.6399999987</v>
      </c>
      <c r="G23" s="94">
        <v>8659734.8399999999</v>
      </c>
      <c r="H23" s="93">
        <v>8242210.3900000006</v>
      </c>
      <c r="I23" s="100">
        <v>8402618.3200000003</v>
      </c>
      <c r="J23" s="93">
        <v>832301.06</v>
      </c>
      <c r="K23" s="93">
        <v>5610105.79</v>
      </c>
      <c r="L23" s="93">
        <v>8559082.2899999991</v>
      </c>
      <c r="M23" s="93">
        <v>9237236.2399999984</v>
      </c>
      <c r="N23" s="100">
        <v>10024051.51</v>
      </c>
      <c r="O23" s="100">
        <f>Spalding!O30</f>
        <v>11220601.9</v>
      </c>
      <c r="P23" s="100">
        <f>Spalding!P30</f>
        <v>12529759.66</v>
      </c>
      <c r="Q23" s="426">
        <f>Spalding!Q30</f>
        <v>2239724.16</v>
      </c>
      <c r="R23" s="95">
        <f>Spalding!R30</f>
        <v>0</v>
      </c>
      <c r="T23" s="124">
        <f t="shared" si="0"/>
        <v>128880048.25</v>
      </c>
    </row>
    <row r="24" spans="1:20" ht="15.75" thickBot="1">
      <c r="A24" s="64" t="s">
        <v>159</v>
      </c>
      <c r="B24" s="62">
        <v>10574666.820000002</v>
      </c>
      <c r="C24" s="72">
        <v>9351601.379999999</v>
      </c>
      <c r="D24" s="72">
        <v>9154365.6000000015</v>
      </c>
      <c r="E24" s="72">
        <v>9094660.0199999996</v>
      </c>
      <c r="F24" s="72">
        <v>9419330.1799999997</v>
      </c>
      <c r="G24" s="74">
        <v>9718185.9299999997</v>
      </c>
      <c r="H24" s="72">
        <v>9292768.1699999981</v>
      </c>
      <c r="I24" s="101">
        <v>9729013.6400000006</v>
      </c>
      <c r="J24" s="72">
        <v>9793395.0499999989</v>
      </c>
      <c r="K24" s="72">
        <v>9648638.0800000001</v>
      </c>
      <c r="L24" s="72">
        <v>10244263.98</v>
      </c>
      <c r="M24" s="72">
        <v>11420749.509999998</v>
      </c>
      <c r="N24" s="101">
        <v>13396690.020000001</v>
      </c>
      <c r="O24" s="101">
        <f>Walton!O31</f>
        <v>15574276.93</v>
      </c>
      <c r="P24" s="101">
        <f>Walton!P31</f>
        <v>17679920.190000001</v>
      </c>
      <c r="Q24" s="427">
        <f>Walton!Q31</f>
        <v>3155366.17</v>
      </c>
      <c r="R24" s="73">
        <f>Walton!R31</f>
        <v>0</v>
      </c>
      <c r="T24" s="125">
        <f t="shared" si="0"/>
        <v>167247891.66999999</v>
      </c>
    </row>
    <row r="25" spans="1:20" ht="15.75" thickBot="1">
      <c r="A25" s="60"/>
      <c r="B25" s="60"/>
      <c r="C25" s="60"/>
      <c r="G25" s="81"/>
      <c r="H25" s="81"/>
      <c r="I25" s="81"/>
      <c r="Q25" s="25"/>
    </row>
    <row r="26" spans="1:20" s="112" customFormat="1" ht="15.75" thickBot="1">
      <c r="A26" s="422" t="s">
        <v>167</v>
      </c>
      <c r="B26" s="79">
        <f>SUM(B4:B24)</f>
        <v>590938874.53000009</v>
      </c>
      <c r="C26" s="77">
        <f t="shared" ref="C26:R26" si="1">SUM(C4:C24)</f>
        <v>543638764.55000007</v>
      </c>
      <c r="D26" s="77">
        <f t="shared" si="1"/>
        <v>503829407.18000013</v>
      </c>
      <c r="E26" s="77">
        <f t="shared" si="1"/>
        <v>501247359.03000003</v>
      </c>
      <c r="F26" s="77">
        <f t="shared" si="1"/>
        <v>521700729.31999999</v>
      </c>
      <c r="G26" s="77">
        <f t="shared" si="1"/>
        <v>544748152.53999984</v>
      </c>
      <c r="H26" s="77">
        <f t="shared" si="1"/>
        <v>533232481.52999997</v>
      </c>
      <c r="I26" s="77">
        <f t="shared" si="1"/>
        <v>547906619.23000002</v>
      </c>
      <c r="J26" s="77">
        <f t="shared" si="1"/>
        <v>557061915.1099999</v>
      </c>
      <c r="K26" s="77">
        <f t="shared" si="1"/>
        <v>553705568.84000015</v>
      </c>
      <c r="L26" s="77">
        <f t="shared" si="1"/>
        <v>593123101.33999991</v>
      </c>
      <c r="M26" s="77">
        <f t="shared" si="1"/>
        <v>776521438.39999986</v>
      </c>
      <c r="N26" s="77">
        <f t="shared" si="1"/>
        <v>965035032.30999994</v>
      </c>
      <c r="O26" s="346">
        <f t="shared" si="1"/>
        <v>1005180591.3499999</v>
      </c>
      <c r="P26" s="346">
        <f t="shared" si="1"/>
        <v>1163047878.7500002</v>
      </c>
      <c r="Q26" s="428">
        <f t="shared" si="1"/>
        <v>212722604.86999995</v>
      </c>
      <c r="R26" s="75">
        <f t="shared" si="1"/>
        <v>0</v>
      </c>
      <c r="T26" s="122">
        <f>SUM(T4:T25)</f>
        <v>10113640518.880001</v>
      </c>
    </row>
    <row r="27" spans="1:20" s="116" customForma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T27" s="115"/>
    </row>
    <row r="28" spans="1:20" s="112" customFormat="1"/>
    <row r="29" spans="1:20" s="112" customFormat="1" ht="18.75">
      <c r="A29" s="127" t="s">
        <v>251</v>
      </c>
    </row>
    <row r="30" spans="1:20" s="112" customFormat="1" ht="15.75" thickBot="1"/>
    <row r="31" spans="1:20" ht="15.75" thickBot="1">
      <c r="A31" s="2" t="s">
        <v>167</v>
      </c>
      <c r="B31" s="79">
        <f>SUM(B4:B24)-B4-B12-B13-B14-B16-B21-B23</f>
        <v>542338774.88000011</v>
      </c>
      <c r="C31" s="77">
        <f t="shared" ref="C31:R31" si="2">SUM(C4:C24)-C4-C12-C13-C14-C16-C21-C23</f>
        <v>513378100.01000011</v>
      </c>
      <c r="D31" s="77">
        <f t="shared" si="2"/>
        <v>475347615.16000009</v>
      </c>
      <c r="E31" s="77">
        <f t="shared" si="2"/>
        <v>471802694.58999997</v>
      </c>
      <c r="F31" s="77">
        <f t="shared" si="2"/>
        <v>491166873.71000004</v>
      </c>
      <c r="G31" s="77">
        <f t="shared" si="2"/>
        <v>512703251.90999991</v>
      </c>
      <c r="H31" s="77">
        <f t="shared" si="2"/>
        <v>502172261.45999998</v>
      </c>
      <c r="I31" s="77">
        <f t="shared" si="2"/>
        <v>515424330.69999999</v>
      </c>
      <c r="J31" s="77">
        <f t="shared" si="2"/>
        <v>531500080.32999992</v>
      </c>
      <c r="K31" s="77">
        <f t="shared" si="2"/>
        <v>538761581.09000015</v>
      </c>
      <c r="L31" s="77">
        <f t="shared" si="2"/>
        <v>557916383.3499999</v>
      </c>
      <c r="M31" s="77">
        <f t="shared" si="2"/>
        <v>596424356.04999983</v>
      </c>
      <c r="N31" s="77">
        <f t="shared" si="2"/>
        <v>634234541.57999992</v>
      </c>
      <c r="O31" s="346">
        <f t="shared" si="2"/>
        <v>683144012.80999994</v>
      </c>
      <c r="P31" s="77">
        <f t="shared" si="2"/>
        <v>783713138.57000041</v>
      </c>
      <c r="Q31" s="375">
        <f t="shared" si="2"/>
        <v>142828947.65999997</v>
      </c>
      <c r="R31" s="75">
        <f t="shared" si="2"/>
        <v>0</v>
      </c>
    </row>
    <row r="32" spans="1:20" ht="15.75" thickBot="1">
      <c r="G32" s="81"/>
      <c r="H32" s="81"/>
      <c r="I32" s="81"/>
      <c r="P32" s="116"/>
      <c r="Q32" s="116"/>
      <c r="R32" s="116"/>
    </row>
    <row r="33" spans="1:18" ht="15.75" thickBot="1">
      <c r="A33" s="2" t="s">
        <v>185</v>
      </c>
      <c r="C33" s="80">
        <f>(C31/B31)-1</f>
        <v>-5.339960226227225E-2</v>
      </c>
      <c r="D33" s="78">
        <f t="shared" ref="D33:F33" si="3">(D31/C31)-1</f>
        <v>-7.4078899838655454E-2</v>
      </c>
      <c r="E33" s="78">
        <f t="shared" si="3"/>
        <v>-7.4575330914553595E-3</v>
      </c>
      <c r="F33" s="78">
        <f t="shared" si="3"/>
        <v>4.1042959995867934E-2</v>
      </c>
      <c r="G33" s="78">
        <f t="shared" ref="G33:I33" si="4">(G31/F31)-1</f>
        <v>4.3847375205347427E-2</v>
      </c>
      <c r="H33" s="78">
        <f t="shared" si="4"/>
        <v>-2.0540128058030183E-2</v>
      </c>
      <c r="I33" s="78">
        <f t="shared" si="4"/>
        <v>2.6389488741316303E-2</v>
      </c>
      <c r="J33" s="78">
        <f t="shared" ref="J33" si="5">(J31/I31)-1</f>
        <v>3.1189349575654335E-2</v>
      </c>
      <c r="K33" s="78">
        <f t="shared" ref="K33" si="6">(K31/J31)-1</f>
        <v>1.3662275940751867E-2</v>
      </c>
      <c r="L33" s="78">
        <f t="shared" ref="L33" si="7">(L31/K31)-1</f>
        <v>3.5553393063489258E-2</v>
      </c>
      <c r="M33" s="78">
        <f t="shared" ref="M33" si="8">(M31/L31)-1</f>
        <v>6.9021046610568071E-2</v>
      </c>
      <c r="N33" s="78">
        <f t="shared" ref="N33:P33" si="9">(N31/M31)-1</f>
        <v>6.3394771099573255E-2</v>
      </c>
      <c r="O33" s="376">
        <f t="shared" si="9"/>
        <v>7.7115748234331649E-2</v>
      </c>
      <c r="P33" s="376">
        <f t="shared" si="9"/>
        <v>0.14721511697998491</v>
      </c>
      <c r="Q33" s="438" t="s">
        <v>250</v>
      </c>
      <c r="R33" s="128" t="s">
        <v>250</v>
      </c>
    </row>
    <row r="34" spans="1:18" ht="15.75" thickBo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14"/>
      <c r="Q34" s="114"/>
      <c r="R34" s="114"/>
    </row>
    <row r="35" spans="1:18" ht="15.75" thickBot="1">
      <c r="A35" s="2" t="s">
        <v>186</v>
      </c>
      <c r="C35" s="80">
        <f>C31/B31-1</f>
        <v>-5.339960226227225E-2</v>
      </c>
      <c r="D35" s="78">
        <f>D31/B31-1</f>
        <v>-0.1235227183135168</v>
      </c>
      <c r="E35" s="78">
        <f>E31/B31-1</f>
        <v>-0.13005907664560257</v>
      </c>
      <c r="F35" s="78">
        <f>F31/B31-1</f>
        <v>-9.4354126129599591E-2</v>
      </c>
      <c r="G35" s="78">
        <f>G31/B31-1</f>
        <v>-5.4643931694829395E-2</v>
      </c>
      <c r="H35" s="78">
        <f>H31/B31-1</f>
        <v>-7.4061666398253623E-2</v>
      </c>
      <c r="I35" s="78">
        <f>I31/$B31-1</f>
        <v>-4.9626627168517179E-2</v>
      </c>
      <c r="J35" s="78">
        <f t="shared" ref="J35:N35" si="10">J31/$B31-1</f>
        <v>-1.9985099815882479E-2</v>
      </c>
      <c r="K35" s="78">
        <f t="shared" si="10"/>
        <v>-6.5958658235186762E-3</v>
      </c>
      <c r="L35" s="78">
        <f t="shared" si="10"/>
        <v>2.872302182975317E-2</v>
      </c>
      <c r="M35" s="78">
        <f t="shared" si="10"/>
        <v>9.9726561468828967E-2</v>
      </c>
      <c r="N35" s="78">
        <f t="shared" si="10"/>
        <v>0.16944347510526603</v>
      </c>
      <c r="O35" s="376">
        <f>O31/$B31-1</f>
        <v>0.25962598370576573</v>
      </c>
      <c r="P35" s="376">
        <f>P31/$B31-1</f>
        <v>0.44506197024803851</v>
      </c>
      <c r="Q35" s="438" t="s">
        <v>250</v>
      </c>
      <c r="R35" s="128" t="s">
        <v>250</v>
      </c>
    </row>
    <row r="37" spans="1:18">
      <c r="A37" t="s">
        <v>207</v>
      </c>
    </row>
    <row r="45" spans="1:18" ht="15.75" thickBot="1">
      <c r="B45">
        <v>2007</v>
      </c>
      <c r="C45">
        <v>2008</v>
      </c>
      <c r="D45">
        <v>2009</v>
      </c>
      <c r="E45">
        <v>2010</v>
      </c>
      <c r="F45">
        <v>2011</v>
      </c>
      <c r="G45" s="81">
        <v>2012</v>
      </c>
      <c r="H45" s="81">
        <v>2013</v>
      </c>
      <c r="I45" s="81">
        <v>2014</v>
      </c>
      <c r="J45" s="81">
        <v>2015</v>
      </c>
      <c r="K45" s="81">
        <v>2016</v>
      </c>
      <c r="L45" s="81">
        <v>2017</v>
      </c>
      <c r="M45" s="81">
        <v>2018</v>
      </c>
      <c r="N45" s="81">
        <v>2019</v>
      </c>
      <c r="O45" s="112">
        <v>2020</v>
      </c>
      <c r="P45" s="344">
        <v>2021</v>
      </c>
    </row>
    <row r="46" spans="1:18" ht="15.75" thickBot="1">
      <c r="A46" t="s">
        <v>210</v>
      </c>
      <c r="B46" s="96">
        <v>0</v>
      </c>
      <c r="C46" s="80">
        <v>-5.339960226227225E-2</v>
      </c>
      <c r="D46" s="78">
        <v>-7.4078899838655454E-2</v>
      </c>
      <c r="E46" s="78">
        <v>-7.4575330914553595E-3</v>
      </c>
      <c r="F46" s="78">
        <v>4.1042959995867934E-2</v>
      </c>
      <c r="G46" s="78">
        <v>4.3847375205347427E-2</v>
      </c>
      <c r="H46" s="78">
        <v>-2.0540128058030183E-2</v>
      </c>
      <c r="I46" s="78">
        <v>2.6389488741316303E-2</v>
      </c>
      <c r="J46" s="78">
        <v>3.1189349575654335E-2</v>
      </c>
      <c r="K46" s="78">
        <v>1.3662275940751867E-2</v>
      </c>
      <c r="L46" s="78">
        <v>3.5553393063489258E-2</v>
      </c>
      <c r="M46" s="78">
        <v>6.9021046610568071E-2</v>
      </c>
      <c r="N46" s="76">
        <v>6.3394771099573255E-2</v>
      </c>
      <c r="O46" s="76">
        <v>7.7115748234331649E-2</v>
      </c>
      <c r="P46" s="76">
        <v>0.14721511697998491</v>
      </c>
      <c r="Q46" s="117"/>
      <c r="R46" s="117"/>
    </row>
    <row r="47" spans="1:18" ht="15.75" thickBot="1">
      <c r="A47" t="s">
        <v>209</v>
      </c>
      <c r="B47" s="96">
        <v>0</v>
      </c>
      <c r="C47" s="80">
        <v>-5.339960226227225E-2</v>
      </c>
      <c r="D47" s="78">
        <v>-0.1235227183135168</v>
      </c>
      <c r="E47" s="78">
        <v>-0.13005907664560257</v>
      </c>
      <c r="F47" s="78">
        <v>-9.4354126129599591E-2</v>
      </c>
      <c r="G47" s="78">
        <v>-5.4643931694829395E-2</v>
      </c>
      <c r="H47" s="78">
        <v>-7.4061666398253623E-2</v>
      </c>
      <c r="I47" s="76">
        <v>-4.9626627168517179E-2</v>
      </c>
      <c r="J47" s="76">
        <v>-1.9985099815882479E-2</v>
      </c>
      <c r="K47" s="76">
        <v>-6.5958658235186762E-3</v>
      </c>
      <c r="L47" s="76">
        <v>2.872302182975317E-2</v>
      </c>
      <c r="M47" s="76">
        <v>9.9726561468828967E-2</v>
      </c>
      <c r="N47" s="76">
        <v>0.16944347510526603</v>
      </c>
      <c r="O47" s="76">
        <v>0.25962598370576573</v>
      </c>
      <c r="P47" s="76">
        <v>0.44506197024803851</v>
      </c>
      <c r="Q47" s="117"/>
      <c r="R47" s="117"/>
    </row>
    <row r="88" spans="6:6">
      <c r="F88">
        <f>1.022^12</f>
        <v>1.2984067051625379</v>
      </c>
    </row>
  </sheetData>
  <pageMargins left="0.7" right="0.7" top="0.75" bottom="0.75" header="0.3" footer="0.3"/>
  <pageSetup orientation="portrait" r:id="rId1"/>
  <ignoredErrors>
    <ignoredError sqref="B26:N26 B31:N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CB96-FB99-488B-841B-FE244A97143C}">
  <sheetPr>
    <tabColor theme="8" tint="-0.249977111117893"/>
  </sheetPr>
  <dimension ref="A1:K29"/>
  <sheetViews>
    <sheetView showGridLines="0" zoomScaleNormal="100" workbookViewId="0">
      <selection activeCell="A34" sqref="A34"/>
    </sheetView>
  </sheetViews>
  <sheetFormatPr defaultRowHeight="15"/>
  <cols>
    <col min="1" max="1" width="18.42578125" style="112" customWidth="1"/>
    <col min="2" max="3" width="18.42578125" style="246" customWidth="1"/>
    <col min="4" max="5" width="18.42578125" style="344" customWidth="1"/>
    <col min="6" max="6" width="18.42578125" style="246" customWidth="1"/>
    <col min="7" max="9" width="18.42578125" style="344" customWidth="1"/>
    <col min="10" max="10" width="1.7109375" style="351" customWidth="1"/>
    <col min="11" max="11" width="9.140625" style="134"/>
    <col min="12" max="16384" width="9.140625" style="112"/>
  </cols>
  <sheetData>
    <row r="1" spans="1:10" ht="23.25">
      <c r="A1" s="58" t="s">
        <v>523</v>
      </c>
      <c r="B1" s="58"/>
      <c r="C1" s="58"/>
      <c r="D1" s="58"/>
      <c r="E1" s="58"/>
      <c r="F1" s="58"/>
      <c r="G1" s="58"/>
      <c r="H1" s="58"/>
      <c r="I1" s="58"/>
      <c r="J1" s="352"/>
    </row>
    <row r="2" spans="1:10" ht="15.75" thickBot="1"/>
    <row r="3" spans="1:10" ht="15.75" customHeight="1" thickBot="1">
      <c r="A3" s="459" t="s">
        <v>139</v>
      </c>
      <c r="B3" s="456" t="s">
        <v>366</v>
      </c>
      <c r="C3" s="457"/>
      <c r="D3" s="457"/>
      <c r="E3" s="415"/>
      <c r="F3" s="456" t="s">
        <v>406</v>
      </c>
      <c r="G3" s="457"/>
      <c r="H3" s="457"/>
      <c r="I3" s="458"/>
      <c r="J3" s="353"/>
    </row>
    <row r="4" spans="1:10" ht="30.75" customHeight="1" thickBot="1">
      <c r="A4" s="460"/>
      <c r="B4" s="416" t="s">
        <v>274</v>
      </c>
      <c r="C4" s="357" t="s">
        <v>273</v>
      </c>
      <c r="D4" s="358" t="s">
        <v>404</v>
      </c>
      <c r="E4" s="417" t="s">
        <v>505</v>
      </c>
      <c r="F4" s="363" t="s">
        <v>408</v>
      </c>
      <c r="G4" s="364" t="s">
        <v>407</v>
      </c>
      <c r="H4" s="364" t="s">
        <v>506</v>
      </c>
      <c r="I4" s="365" t="s">
        <v>507</v>
      </c>
      <c r="J4" s="354"/>
    </row>
    <row r="5" spans="1:10">
      <c r="A5" s="378" t="s">
        <v>171</v>
      </c>
      <c r="B5" s="239">
        <f>Atlanta!$N8</f>
        <v>5713716.9900000002</v>
      </c>
      <c r="C5" s="245">
        <f>Atlanta!$O8</f>
        <v>6311057.4199999999</v>
      </c>
      <c r="D5" s="245">
        <f>Atlanta!P8</f>
        <v>5662607.71</v>
      </c>
      <c r="E5" s="248">
        <f>Atlanta!Q8</f>
        <v>7556742.1499999994</v>
      </c>
      <c r="F5" s="366">
        <f>(C5-B5)/B5</f>
        <v>0.10454498027211524</v>
      </c>
      <c r="G5" s="367">
        <f>(D5-C5)/C5</f>
        <v>-0.10274818732357532</v>
      </c>
      <c r="H5" s="418">
        <f>(E5-D5)/D5</f>
        <v>0.33449861565635447</v>
      </c>
      <c r="I5" s="368">
        <f>(E5-B5)/B5</f>
        <v>0.32256150649841675</v>
      </c>
      <c r="J5" s="355"/>
    </row>
    <row r="6" spans="1:10">
      <c r="A6" s="294" t="s">
        <v>145</v>
      </c>
      <c r="B6" s="244">
        <f>Barrow!$N21</f>
        <v>1039726.31</v>
      </c>
      <c r="C6" s="242">
        <f>Barrow!$O21</f>
        <v>1161092.8600000001</v>
      </c>
      <c r="D6" s="242">
        <f>Barrow!P21</f>
        <v>1416235.18</v>
      </c>
      <c r="E6" s="238">
        <f>Barrow!Q21</f>
        <v>1671572.82</v>
      </c>
      <c r="F6" s="369">
        <f t="shared" ref="F6:F25" si="0">(C6-B6)/B6</f>
        <v>0.116729324662372</v>
      </c>
      <c r="G6" s="359">
        <f t="shared" ref="G6:G25" si="1">(D6-C6)/C6</f>
        <v>0.21974325119870242</v>
      </c>
      <c r="H6" s="419">
        <f t="shared" ref="H6:H25" si="2">(E6-D6)/D6</f>
        <v>0.18029324762289844</v>
      </c>
      <c r="I6" s="197">
        <f t="shared" ref="I6:I25" si="3">(E6-B6)/B6</f>
        <v>0.6077046468122943</v>
      </c>
      <c r="J6" s="355"/>
    </row>
    <row r="7" spans="1:10">
      <c r="A7" s="294" t="s">
        <v>146</v>
      </c>
      <c r="B7" s="244">
        <f>Carroll!$N22</f>
        <v>1778809.02</v>
      </c>
      <c r="C7" s="242">
        <f>Carroll!$O22</f>
        <v>1839843.98</v>
      </c>
      <c r="D7" s="242">
        <f>Carroll!P22</f>
        <v>2119327</v>
      </c>
      <c r="E7" s="238">
        <f>Carroll!Q22</f>
        <v>2451589.41</v>
      </c>
      <c r="F7" s="369">
        <f t="shared" si="0"/>
        <v>3.431226135788313E-2</v>
      </c>
      <c r="G7" s="359">
        <f t="shared" si="1"/>
        <v>0.15190582627555191</v>
      </c>
      <c r="H7" s="419">
        <f t="shared" si="2"/>
        <v>0.1567773212911458</v>
      </c>
      <c r="I7" s="197">
        <f t="shared" si="3"/>
        <v>0.37821957412831203</v>
      </c>
      <c r="J7" s="355"/>
    </row>
    <row r="8" spans="1:10">
      <c r="A8" s="294" t="s">
        <v>147</v>
      </c>
      <c r="B8" s="244">
        <f>Cherokee!$N21</f>
        <v>4140064.89</v>
      </c>
      <c r="C8" s="242">
        <f>Cherokee!$O21</f>
        <v>4466432.95</v>
      </c>
      <c r="D8" s="242">
        <f>Cherokee!P21</f>
        <v>5250551.95</v>
      </c>
      <c r="E8" s="238">
        <f>Cherokee!Q21</f>
        <v>5940408.9400000004</v>
      </c>
      <c r="F8" s="369">
        <f t="shared" si="0"/>
        <v>7.8831629134199402E-2</v>
      </c>
      <c r="G8" s="359">
        <f t="shared" si="1"/>
        <v>0.17555821586888481</v>
      </c>
      <c r="H8" s="419">
        <f t="shared" si="2"/>
        <v>0.13138751822082251</v>
      </c>
      <c r="I8" s="197">
        <f t="shared" si="3"/>
        <v>0.43485889661985472</v>
      </c>
      <c r="J8" s="355"/>
    </row>
    <row r="9" spans="1:10">
      <c r="A9" s="294" t="s">
        <v>148</v>
      </c>
      <c r="B9" s="244">
        <f>Clayton!$N21</f>
        <v>4803180.76</v>
      </c>
      <c r="C9" s="242">
        <f>Clayton!$O21</f>
        <v>4630759.2300000004</v>
      </c>
      <c r="D9" s="242">
        <f>Clayton!P21</f>
        <v>4798426.4400000004</v>
      </c>
      <c r="E9" s="238">
        <f>Clayton!Q21</f>
        <v>5678537.75</v>
      </c>
      <c r="F9" s="369">
        <f t="shared" si="0"/>
        <v>-3.5897364395671698E-2</v>
      </c>
      <c r="G9" s="359">
        <f t="shared" si="1"/>
        <v>3.6207283011775143E-2</v>
      </c>
      <c r="H9" s="419">
        <f t="shared" si="2"/>
        <v>0.18341665148043815</v>
      </c>
      <c r="I9" s="197">
        <f t="shared" si="3"/>
        <v>0.18224527323431405</v>
      </c>
      <c r="J9" s="355"/>
    </row>
    <row r="10" spans="1:10">
      <c r="A10" s="294" t="s">
        <v>149</v>
      </c>
      <c r="B10" s="244">
        <f>Cobb!$N20</f>
        <v>14798916.720000001</v>
      </c>
      <c r="C10" s="242">
        <f>Cobb!$O20</f>
        <v>15297095.710000001</v>
      </c>
      <c r="D10" s="242">
        <f>Cobb!P20</f>
        <v>16771796.24</v>
      </c>
      <c r="E10" s="238">
        <f>Cobb!Q20</f>
        <v>18931086.850000001</v>
      </c>
      <c r="F10" s="369">
        <f t="shared" si="0"/>
        <v>3.3663206532322472E-2</v>
      </c>
      <c r="G10" s="359">
        <f t="shared" si="1"/>
        <v>9.6403955231577701E-2</v>
      </c>
      <c r="H10" s="419">
        <f t="shared" si="2"/>
        <v>0.12874534003997662</v>
      </c>
      <c r="I10" s="197">
        <f t="shared" si="3"/>
        <v>0.2792211219362819</v>
      </c>
      <c r="J10" s="355"/>
    </row>
    <row r="11" spans="1:10">
      <c r="A11" s="294" t="s">
        <v>150</v>
      </c>
      <c r="B11" s="244">
        <f>Coweta!$N22</f>
        <v>2384739.2999999998</v>
      </c>
      <c r="C11" s="242">
        <f>Coweta!$O22</f>
        <v>2639977.0499999998</v>
      </c>
      <c r="D11" s="242">
        <f>Coweta!P22</f>
        <v>2797211.57</v>
      </c>
      <c r="E11" s="238">
        <f>Coweta!Q22</f>
        <v>3415568.05</v>
      </c>
      <c r="F11" s="369">
        <f t="shared" si="0"/>
        <v>0.10702962374126179</v>
      </c>
      <c r="G11" s="359">
        <f t="shared" si="1"/>
        <v>5.9559048060664026E-2</v>
      </c>
      <c r="H11" s="419">
        <f t="shared" si="2"/>
        <v>0.2210617482895654</v>
      </c>
      <c r="I11" s="197">
        <f t="shared" si="3"/>
        <v>0.43226056198260332</v>
      </c>
      <c r="J11" s="355"/>
    </row>
    <row r="12" spans="1:10">
      <c r="A12" s="294" t="s">
        <v>151</v>
      </c>
      <c r="B12" s="244">
        <f>Dawson!$N16</f>
        <v>958016.21</v>
      </c>
      <c r="C12" s="242">
        <f>Dawson!$O16</f>
        <v>1065725.8899999999</v>
      </c>
      <c r="D12" s="242">
        <f>Dawson!P16</f>
        <v>1153909.68</v>
      </c>
      <c r="E12" s="238">
        <f>Dawson!Q16</f>
        <v>1296045.19</v>
      </c>
      <c r="F12" s="369">
        <f t="shared" si="0"/>
        <v>0.11242991389467193</v>
      </c>
      <c r="G12" s="359">
        <f t="shared" si="1"/>
        <v>8.2745282654248034E-2</v>
      </c>
      <c r="H12" s="419">
        <f t="shared" si="2"/>
        <v>0.1231773270157505</v>
      </c>
      <c r="I12" s="197">
        <f t="shared" si="3"/>
        <v>0.3528426517960484</v>
      </c>
      <c r="J12" s="355"/>
    </row>
    <row r="13" spans="1:10">
      <c r="A13" s="294" t="s">
        <v>212</v>
      </c>
      <c r="B13" s="244">
        <f>DeKalb!$N26</f>
        <v>9541403.7899999991</v>
      </c>
      <c r="C13" s="242">
        <f>DeKalb!$O26</f>
        <v>9846103.9900000002</v>
      </c>
      <c r="D13" s="242">
        <f>DeKalb!P26</f>
        <v>10366312.99</v>
      </c>
      <c r="E13" s="238">
        <f>DeKalb!Q26</f>
        <v>11694059.109999999</v>
      </c>
      <c r="F13" s="369">
        <f t="shared" si="0"/>
        <v>3.1934525223567878E-2</v>
      </c>
      <c r="G13" s="359">
        <f t="shared" si="1"/>
        <v>5.2833994088254593E-2</v>
      </c>
      <c r="H13" s="419">
        <f t="shared" si="2"/>
        <v>0.12808277362267828</v>
      </c>
      <c r="I13" s="197">
        <f t="shared" si="3"/>
        <v>0.22561201342889614</v>
      </c>
      <c r="J13" s="355"/>
    </row>
    <row r="14" spans="1:10">
      <c r="A14" s="294" t="s">
        <v>152</v>
      </c>
      <c r="B14" s="244">
        <f>Douglas!$N17</f>
        <v>2523199.84</v>
      </c>
      <c r="C14" s="242">
        <f>Douglas!$O17</f>
        <v>2616464.08</v>
      </c>
      <c r="D14" s="242">
        <f>Douglas!P17</f>
        <v>2855914.95</v>
      </c>
      <c r="E14" s="238">
        <f>Douglas!Q17</f>
        <v>3256378.88</v>
      </c>
      <c r="F14" s="369">
        <f t="shared" si="0"/>
        <v>3.6962684652040972E-2</v>
      </c>
      <c r="G14" s="359">
        <f t="shared" si="1"/>
        <v>9.1516972019734397E-2</v>
      </c>
      <c r="H14" s="419">
        <f t="shared" si="2"/>
        <v>0.14022263863284853</v>
      </c>
      <c r="I14" s="197">
        <f t="shared" si="3"/>
        <v>0.29057509769024087</v>
      </c>
      <c r="J14" s="355"/>
    </row>
    <row r="15" spans="1:10">
      <c r="A15" s="294" t="s">
        <v>193</v>
      </c>
      <c r="B15" s="244">
        <f>Fayette!$N18</f>
        <v>2834362.36</v>
      </c>
      <c r="C15" s="242">
        <f>Fayette!$O18</f>
        <v>3260319.48</v>
      </c>
      <c r="D15" s="242">
        <f>Fayette!P18</f>
        <v>3118606.87</v>
      </c>
      <c r="E15" s="238">
        <f>Fayette!Q18</f>
        <v>3273321.55</v>
      </c>
      <c r="F15" s="369">
        <f t="shared" si="0"/>
        <v>0.15028322631267235</v>
      </c>
      <c r="G15" s="359">
        <f t="shared" si="1"/>
        <v>-4.3465866111992151E-2</v>
      </c>
      <c r="H15" s="419">
        <f t="shared" si="2"/>
        <v>4.9610190206500669E-2</v>
      </c>
      <c r="I15" s="197">
        <f t="shared" si="3"/>
        <v>0.15487052615248531</v>
      </c>
      <c r="J15" s="355"/>
    </row>
    <row r="16" spans="1:10">
      <c r="A16" s="294" t="s">
        <v>153</v>
      </c>
      <c r="B16" s="244">
        <f>Forsyth!$N15</f>
        <v>3861099.74</v>
      </c>
      <c r="C16" s="242">
        <f>Forsyth!$O15</f>
        <v>4010452.9</v>
      </c>
      <c r="D16" s="242">
        <f>Forsyth!P15</f>
        <v>5072828.47</v>
      </c>
      <c r="E16" s="238">
        <f>Forsyth!Q15</f>
        <v>5436387.6500000004</v>
      </c>
      <c r="F16" s="369">
        <f t="shared" si="0"/>
        <v>3.8681507875266564E-2</v>
      </c>
      <c r="G16" s="359">
        <f t="shared" si="1"/>
        <v>0.26490164489900875</v>
      </c>
      <c r="H16" s="419">
        <f t="shared" si="2"/>
        <v>7.166794267735227E-2</v>
      </c>
      <c r="I16" s="197">
        <f t="shared" si="3"/>
        <v>0.40798943722702175</v>
      </c>
      <c r="J16" s="355"/>
    </row>
    <row r="17" spans="1:10">
      <c r="A17" s="294" t="s">
        <v>173</v>
      </c>
      <c r="B17" s="244">
        <f>Fulton!$N28</f>
        <v>9989478.209999999</v>
      </c>
      <c r="C17" s="242">
        <f>Fulton!$O28</f>
        <v>10346502.950000001</v>
      </c>
      <c r="D17" s="242">
        <f>Fulton!P28</f>
        <v>11152112.93</v>
      </c>
      <c r="E17" s="238">
        <f>Fulton!Q28</f>
        <v>11798918.02</v>
      </c>
      <c r="F17" s="369">
        <f t="shared" si="0"/>
        <v>3.5740078960540836E-2</v>
      </c>
      <c r="G17" s="359">
        <f t="shared" si="1"/>
        <v>7.7863021340944819E-2</v>
      </c>
      <c r="H17" s="419">
        <f t="shared" si="2"/>
        <v>5.7998434382783806E-2</v>
      </c>
      <c r="I17" s="197">
        <f t="shared" si="3"/>
        <v>0.18113456698755848</v>
      </c>
      <c r="J17" s="355"/>
    </row>
    <row r="18" spans="1:10">
      <c r="A18" s="294" t="s">
        <v>154</v>
      </c>
      <c r="B18" s="244">
        <f>Gwinnett!$N30</f>
        <v>16238991.939999999</v>
      </c>
      <c r="C18" s="242">
        <f>Gwinnett!$O30</f>
        <v>17349165.32</v>
      </c>
      <c r="D18" s="242">
        <f>Gwinnett!P30</f>
        <v>19066998.18</v>
      </c>
      <c r="E18" s="238">
        <f>Gwinnett!Q30</f>
        <v>20968135.079999998</v>
      </c>
      <c r="F18" s="369">
        <f t="shared" si="0"/>
        <v>6.8364673380089183E-2</v>
      </c>
      <c r="G18" s="359">
        <f t="shared" si="1"/>
        <v>9.9015302944845035E-2</v>
      </c>
      <c r="H18" s="419">
        <f t="shared" si="2"/>
        <v>9.9708243639219693E-2</v>
      </c>
      <c r="I18" s="197">
        <f t="shared" si="3"/>
        <v>0.29122147221165495</v>
      </c>
      <c r="J18" s="355"/>
    </row>
    <row r="19" spans="1:10">
      <c r="A19" s="294" t="s">
        <v>97</v>
      </c>
      <c r="B19" s="244">
        <f>Henry!$N19</f>
        <v>3769030.38</v>
      </c>
      <c r="C19" s="242">
        <f>Henry!$O19</f>
        <v>3923262.14</v>
      </c>
      <c r="D19" s="242">
        <f>Henry!P19</f>
        <v>4618764.95</v>
      </c>
      <c r="E19" s="238">
        <f>Henry!Q19</f>
        <v>5185501.33</v>
      </c>
      <c r="F19" s="369">
        <f t="shared" si="0"/>
        <v>4.0920805737840786E-2</v>
      </c>
      <c r="G19" s="359">
        <f t="shared" si="1"/>
        <v>0.17727666038650175</v>
      </c>
      <c r="H19" s="419">
        <f t="shared" si="2"/>
        <v>0.12270301393016327</v>
      </c>
      <c r="I19" s="197">
        <f t="shared" si="3"/>
        <v>0.37581839549937518</v>
      </c>
      <c r="J19" s="355"/>
    </row>
    <row r="20" spans="1:10">
      <c r="A20" s="294" t="s">
        <v>155</v>
      </c>
      <c r="B20" s="244">
        <f>Newton!$N19</f>
        <v>1285664.8700000001</v>
      </c>
      <c r="C20" s="242">
        <f>Newton!$O19</f>
        <v>1338759.54</v>
      </c>
      <c r="D20" s="242">
        <f>Newton!P19</f>
        <v>1618561.96</v>
      </c>
      <c r="E20" s="238">
        <f>Newton!Q19</f>
        <v>1781541.65</v>
      </c>
      <c r="F20" s="369">
        <f t="shared" si="0"/>
        <v>4.1297441688672665E-2</v>
      </c>
      <c r="G20" s="359">
        <f t="shared" si="1"/>
        <v>0.2090012520097522</v>
      </c>
      <c r="H20" s="419">
        <f t="shared" si="2"/>
        <v>0.10069413098031783</v>
      </c>
      <c r="I20" s="197">
        <f t="shared" si="3"/>
        <v>0.38569676404084974</v>
      </c>
      <c r="J20" s="355"/>
    </row>
    <row r="21" spans="1:10">
      <c r="A21" s="294" t="s">
        <v>156</v>
      </c>
      <c r="B21" s="240">
        <f>Paulding!$N16</f>
        <v>1806109.77</v>
      </c>
      <c r="C21" s="98">
        <f>Paulding!$O16</f>
        <v>1955757.07</v>
      </c>
      <c r="D21" s="98">
        <f>Paulding!P16</f>
        <v>2362472.65</v>
      </c>
      <c r="E21" s="71">
        <f>Paulding!Q16</f>
        <v>2660047.9700000002</v>
      </c>
      <c r="F21" s="369">
        <f t="shared" si="0"/>
        <v>8.2856148881803593E-2</v>
      </c>
      <c r="G21" s="359">
        <f t="shared" si="1"/>
        <v>0.20795812846019768</v>
      </c>
      <c r="H21" s="419">
        <f t="shared" si="2"/>
        <v>0.12595926560250351</v>
      </c>
      <c r="I21" s="197">
        <f t="shared" si="3"/>
        <v>0.47280526033586551</v>
      </c>
      <c r="J21" s="355"/>
    </row>
    <row r="22" spans="1:10">
      <c r="A22" s="294" t="s">
        <v>157</v>
      </c>
      <c r="B22" s="240">
        <f>Pike!$N15</f>
        <v>119931.89</v>
      </c>
      <c r="C22" s="98">
        <f>Pike!$O15</f>
        <v>131206.94</v>
      </c>
      <c r="D22" s="98">
        <f>Pike!P15</f>
        <v>178900.85</v>
      </c>
      <c r="E22" s="71">
        <f>Pike!Q15</f>
        <v>212761.60000000001</v>
      </c>
      <c r="F22" s="369">
        <f t="shared" si="0"/>
        <v>9.4012109706600996E-2</v>
      </c>
      <c r="G22" s="359">
        <f t="shared" si="1"/>
        <v>0.36350142759216852</v>
      </c>
      <c r="H22" s="419">
        <f t="shared" si="2"/>
        <v>0.18927104035559361</v>
      </c>
      <c r="I22" s="197">
        <f t="shared" si="3"/>
        <v>0.77402023765322137</v>
      </c>
      <c r="J22" s="355"/>
    </row>
    <row r="23" spans="1:10">
      <c r="A23" s="294" t="s">
        <v>158</v>
      </c>
      <c r="B23" s="240">
        <f>Rockdale!$N15</f>
        <v>1522409</v>
      </c>
      <c r="C23" s="98">
        <f>Rockdale!$O15</f>
        <v>1426193.74</v>
      </c>
      <c r="D23" s="98">
        <f>Rockdale!P15</f>
        <v>1900545.42</v>
      </c>
      <c r="E23" s="71">
        <f>Rockdale!Q15</f>
        <v>2015824.93</v>
      </c>
      <c r="F23" s="369">
        <f t="shared" si="0"/>
        <v>-6.3199350503051421E-2</v>
      </c>
      <c r="G23" s="359">
        <f t="shared" si="1"/>
        <v>0.33259974903549916</v>
      </c>
      <c r="H23" s="419">
        <f t="shared" si="2"/>
        <v>6.0656014208805391E-2</v>
      </c>
      <c r="I23" s="197">
        <f t="shared" si="3"/>
        <v>0.32410208426250758</v>
      </c>
      <c r="J23" s="355"/>
    </row>
    <row r="24" spans="1:10">
      <c r="A24" s="294" t="s">
        <v>202</v>
      </c>
      <c r="B24" s="240">
        <f>Spalding!$N17</f>
        <v>935009.96</v>
      </c>
      <c r="C24" s="98">
        <f>Spalding!$O17</f>
        <v>973289.75</v>
      </c>
      <c r="D24" s="98">
        <f>Spalding!P17</f>
        <v>1135460.8899999999</v>
      </c>
      <c r="E24" s="71">
        <f>Spalding!Q17</f>
        <v>1257673.68</v>
      </c>
      <c r="F24" s="369">
        <f t="shared" si="0"/>
        <v>4.0940515756645028E-2</v>
      </c>
      <c r="G24" s="359">
        <f t="shared" si="1"/>
        <v>0.16662164581513356</v>
      </c>
      <c r="H24" s="419">
        <f t="shared" si="2"/>
        <v>0.10763276047315029</v>
      </c>
      <c r="I24" s="197">
        <f t="shared" si="3"/>
        <v>0.34509121164869727</v>
      </c>
      <c r="J24" s="355"/>
    </row>
    <row r="25" spans="1:10" ht="15.75" thickBot="1">
      <c r="A25" s="379" t="s">
        <v>159</v>
      </c>
      <c r="B25" s="241">
        <f>Walton!$N18</f>
        <v>1269174.78</v>
      </c>
      <c r="C25" s="101">
        <f>Walton!$O18</f>
        <v>1466509.94</v>
      </c>
      <c r="D25" s="101">
        <f>Walton!P18</f>
        <v>1506660.2</v>
      </c>
      <c r="E25" s="73">
        <f>Walton!Q18</f>
        <v>1693593.97</v>
      </c>
      <c r="F25" s="370">
        <f t="shared" si="0"/>
        <v>0.15548304544784597</v>
      </c>
      <c r="G25" s="371">
        <f t="shared" si="1"/>
        <v>2.7378102871910989E-2</v>
      </c>
      <c r="H25" s="420">
        <f t="shared" si="2"/>
        <v>0.12407161880296567</v>
      </c>
      <c r="I25" s="372">
        <f t="shared" si="3"/>
        <v>0.33440562851398603</v>
      </c>
      <c r="J25" s="355"/>
    </row>
    <row r="26" spans="1:10" ht="15.75" thickBot="1"/>
    <row r="27" spans="1:10" ht="15.75" thickBot="1">
      <c r="B27" s="79">
        <f>SUM(B5:B26)</f>
        <v>91313036.729999989</v>
      </c>
      <c r="C27" s="77">
        <f>SUM(C5:C26)</f>
        <v>96055972.929999992</v>
      </c>
      <c r="D27" s="346">
        <f>SUM(D5:D26)</f>
        <v>104924207.08</v>
      </c>
      <c r="E27" s="75">
        <f>SUM(E5:E25)</f>
        <v>118175696.58</v>
      </c>
      <c r="F27" s="360">
        <f t="shared" ref="F27" si="4">(C27-B27)/B27</f>
        <v>5.1941501124578834E-2</v>
      </c>
      <c r="G27" s="361">
        <f>(D27-C27)/C27</f>
        <v>9.2323609656868075E-2</v>
      </c>
      <c r="H27" s="421">
        <f>(E27-D27)/D27</f>
        <v>0.12629582694769695</v>
      </c>
      <c r="I27" s="362">
        <f>(E27-B27)/B27</f>
        <v>0.29418208847252747</v>
      </c>
      <c r="J27" s="356"/>
    </row>
    <row r="29" spans="1:10">
      <c r="A29" s="126" t="s">
        <v>409</v>
      </c>
      <c r="B29" s="126"/>
      <c r="C29" s="126"/>
      <c r="D29" s="126"/>
      <c r="E29" s="126"/>
      <c r="F29" s="126"/>
      <c r="G29" s="126"/>
      <c r="H29" s="126"/>
      <c r="I29" s="126"/>
    </row>
  </sheetData>
  <mergeCells count="3">
    <mergeCell ref="B3:D3"/>
    <mergeCell ref="F3:I3"/>
    <mergeCell ref="A3:A4"/>
  </mergeCells>
  <conditionalFormatting sqref="F27:I27">
    <cfRule type="cellIs" dxfId="83" priority="1" operator="greaterThan">
      <formula>0</formula>
    </cfRule>
  </conditionalFormatting>
  <conditionalFormatting sqref="F5:I25">
    <cfRule type="cellIs" dxfId="82" priority="5" operator="lessThan">
      <formula>-0.1</formula>
    </cfRule>
    <cfRule type="cellIs" dxfId="81" priority="6" operator="between">
      <formula>-0.1</formula>
      <formula>0</formula>
    </cfRule>
  </conditionalFormatting>
  <conditionalFormatting sqref="F5:I25">
    <cfRule type="cellIs" dxfId="80" priority="4" operator="greaterThan">
      <formula>0</formula>
    </cfRule>
  </conditionalFormatting>
  <conditionalFormatting sqref="F27:I27">
    <cfRule type="cellIs" dxfId="79" priority="2" operator="lessThan">
      <formula>-0.1</formula>
    </cfRule>
    <cfRule type="cellIs" dxfId="78" priority="3" operator="between">
      <formula>-0.1</formula>
      <formula>0</formula>
    </cfRule>
  </conditionalFormatting>
  <pageMargins left="0.7" right="0.7" top="0.75" bottom="0.75" header="0.3" footer="0.3"/>
  <pageSetup orientation="portrait" r:id="rId1"/>
  <ignoredErrors>
    <ignoredError sqref="F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7985-AC36-4810-BCA2-03CBB20A6D48}">
  <dimension ref="A1:N29"/>
  <sheetViews>
    <sheetView showGridLines="0" workbookViewId="0">
      <selection activeCell="N5" sqref="N5"/>
    </sheetView>
  </sheetViews>
  <sheetFormatPr defaultRowHeight="15"/>
  <cols>
    <col min="1" max="1" width="19.42578125" customWidth="1"/>
    <col min="2" max="2" width="21.140625" hidden="1" customWidth="1"/>
    <col min="3" max="3" width="21.140625" style="172" hidden="1" customWidth="1"/>
    <col min="4" max="4" width="21.140625" style="140" hidden="1" customWidth="1"/>
    <col min="5" max="6" width="21.140625" hidden="1" customWidth="1"/>
    <col min="7" max="7" width="23.28515625" hidden="1" customWidth="1"/>
    <col min="8" max="8" width="26.28515625" hidden="1" customWidth="1"/>
    <col min="9" max="9" width="1.5703125" hidden="1" customWidth="1"/>
    <col min="10" max="10" width="25.7109375" style="172" customWidth="1"/>
    <col min="11" max="11" width="20.7109375" customWidth="1"/>
    <col min="12" max="12" width="17.85546875" style="172" customWidth="1"/>
    <col min="13" max="13" width="1" customWidth="1"/>
    <col min="14" max="14" width="16.42578125" customWidth="1"/>
  </cols>
  <sheetData>
    <row r="1" spans="1:14" s="172" customFormat="1" ht="26.25">
      <c r="A1" s="192" t="s">
        <v>349</v>
      </c>
      <c r="D1" s="140"/>
      <c r="I1"/>
    </row>
    <row r="2" spans="1:14" s="172" customFormat="1" ht="27" thickBot="1">
      <c r="A2" s="192"/>
      <c r="D2" s="140"/>
    </row>
    <row r="3" spans="1:14" ht="15.75" customHeight="1" thickBot="1">
      <c r="N3" s="461" t="s">
        <v>362</v>
      </c>
    </row>
    <row r="4" spans="1:14" ht="30.75" customHeight="1" thickBot="1">
      <c r="A4" s="139" t="s">
        <v>139</v>
      </c>
      <c r="B4" s="118" t="s">
        <v>313</v>
      </c>
      <c r="C4" s="119" t="s">
        <v>321</v>
      </c>
      <c r="D4" s="175" t="s">
        <v>316</v>
      </c>
      <c r="E4" s="119" t="s">
        <v>314</v>
      </c>
      <c r="F4" s="119" t="s">
        <v>315</v>
      </c>
      <c r="G4" s="211" t="s">
        <v>357</v>
      </c>
      <c r="H4" s="121" t="s">
        <v>350</v>
      </c>
      <c r="J4" s="212" t="s">
        <v>370</v>
      </c>
      <c r="K4" s="211" t="s">
        <v>369</v>
      </c>
      <c r="L4" s="223" t="s">
        <v>358</v>
      </c>
      <c r="N4" s="462"/>
    </row>
    <row r="5" spans="1:14">
      <c r="A5" s="176" t="s">
        <v>317</v>
      </c>
      <c r="B5" s="179" t="s">
        <v>318</v>
      </c>
      <c r="C5" s="180" t="s">
        <v>322</v>
      </c>
      <c r="D5" s="181" t="s">
        <v>278</v>
      </c>
      <c r="E5" s="182" t="s">
        <v>319</v>
      </c>
      <c r="F5" s="182" t="s">
        <v>320</v>
      </c>
      <c r="G5" s="208">
        <v>300000000</v>
      </c>
      <c r="H5" s="195">
        <v>1</v>
      </c>
      <c r="J5" s="213">
        <f>G5/5</f>
        <v>60000000</v>
      </c>
      <c r="K5" s="220">
        <v>61949617.189999998</v>
      </c>
      <c r="L5" s="224">
        <f>(K5-J5)/J5</f>
        <v>3.2493619833333293E-2</v>
      </c>
      <c r="N5" s="225" t="e">
        <f>'January Dist Comparison'!#REF!</f>
        <v>#REF!</v>
      </c>
    </row>
    <row r="6" spans="1:14">
      <c r="A6" s="177" t="s">
        <v>14</v>
      </c>
      <c r="B6" s="183" t="s">
        <v>183</v>
      </c>
      <c r="C6" s="184" t="s">
        <v>322</v>
      </c>
      <c r="D6" s="187" t="s">
        <v>267</v>
      </c>
      <c r="E6" s="188" t="s">
        <v>324</v>
      </c>
      <c r="F6" s="188" t="s">
        <v>325</v>
      </c>
      <c r="G6" s="209">
        <v>56600000</v>
      </c>
      <c r="H6" s="196">
        <v>0.313</v>
      </c>
      <c r="J6" s="214">
        <f>G6/5</f>
        <v>11320000</v>
      </c>
      <c r="K6" s="221">
        <v>12290913.16</v>
      </c>
      <c r="L6" s="105">
        <f t="shared" ref="L6:L27" si="0">(K6-J6)/J6</f>
        <v>8.5769713780918744E-2</v>
      </c>
      <c r="N6" s="216" t="e">
        <f>'January Dist Comparison'!#REF!</f>
        <v>#REF!</v>
      </c>
    </row>
    <row r="7" spans="1:14">
      <c r="A7" s="177" t="s">
        <v>106</v>
      </c>
      <c r="B7" s="183" t="s">
        <v>183</v>
      </c>
      <c r="C7" s="184" t="s">
        <v>323</v>
      </c>
      <c r="D7" s="187" t="s">
        <v>262</v>
      </c>
      <c r="E7" s="188" t="s">
        <v>326</v>
      </c>
      <c r="F7" s="188" t="s">
        <v>327</v>
      </c>
      <c r="G7" s="209">
        <v>100000000</v>
      </c>
      <c r="H7" s="199">
        <v>0.5</v>
      </c>
      <c r="J7" s="214">
        <f>G7/6</f>
        <v>16666666.666666666</v>
      </c>
      <c r="K7" s="221">
        <v>19605983.27</v>
      </c>
      <c r="L7" s="105">
        <f t="shared" si="0"/>
        <v>0.17635899620000001</v>
      </c>
      <c r="N7" s="216" t="e">
        <f>'January Dist Comparison'!#REF!</f>
        <v>#REF!</v>
      </c>
    </row>
    <row r="8" spans="1:14">
      <c r="A8" s="177" t="s">
        <v>29</v>
      </c>
      <c r="B8" s="183" t="s">
        <v>183</v>
      </c>
      <c r="C8" s="184" t="s">
        <v>323</v>
      </c>
      <c r="D8" s="187" t="s">
        <v>267</v>
      </c>
      <c r="E8" s="188" t="s">
        <v>328</v>
      </c>
      <c r="F8" s="188" t="s">
        <v>329</v>
      </c>
      <c r="G8" s="209">
        <v>253000000</v>
      </c>
      <c r="H8" s="196">
        <v>0.499</v>
      </c>
      <c r="J8" s="214">
        <f t="shared" ref="J8:J25" si="1">G8/6</f>
        <v>42166666.666666664</v>
      </c>
      <c r="K8" s="221">
        <v>43881354.609999999</v>
      </c>
      <c r="L8" s="105">
        <f t="shared" si="0"/>
        <v>4.0664536205533647E-2</v>
      </c>
      <c r="N8" s="216" t="e">
        <f>'January Dist Comparison'!#REF!</f>
        <v>#REF!</v>
      </c>
    </row>
    <row r="9" spans="1:14">
      <c r="A9" s="177" t="s">
        <v>37</v>
      </c>
      <c r="B9" s="183" t="s">
        <v>183</v>
      </c>
      <c r="C9" s="184" t="s">
        <v>323</v>
      </c>
      <c r="D9" s="187" t="s">
        <v>261</v>
      </c>
      <c r="E9" s="188" t="s">
        <v>330</v>
      </c>
      <c r="F9" s="188" t="s">
        <v>331</v>
      </c>
      <c r="G9" s="209">
        <v>272000000</v>
      </c>
      <c r="H9" s="196">
        <v>0.36</v>
      </c>
      <c r="J9" s="214">
        <f t="shared" si="1"/>
        <v>45333333.333333336</v>
      </c>
      <c r="K9" s="221">
        <v>51222676.309999995</v>
      </c>
      <c r="L9" s="105">
        <f t="shared" si="0"/>
        <v>0.12991197742647043</v>
      </c>
      <c r="N9" s="216" t="e">
        <f>'January Dist Comparison'!#REF!</f>
        <v>#REF!</v>
      </c>
    </row>
    <row r="10" spans="1:14">
      <c r="A10" s="177" t="s">
        <v>6</v>
      </c>
      <c r="B10" s="183" t="s">
        <v>183</v>
      </c>
      <c r="C10" s="184" t="s">
        <v>323</v>
      </c>
      <c r="D10" s="187" t="s">
        <v>262</v>
      </c>
      <c r="E10" s="188" t="s">
        <v>332</v>
      </c>
      <c r="F10" s="189" t="s">
        <v>333</v>
      </c>
      <c r="G10" s="209">
        <v>750000000</v>
      </c>
      <c r="H10" s="196">
        <v>0.56499999999999995</v>
      </c>
      <c r="J10" s="214">
        <f t="shared" si="1"/>
        <v>125000000</v>
      </c>
      <c r="K10" s="221">
        <v>158352575.74000001</v>
      </c>
      <c r="L10" s="105">
        <f t="shared" si="0"/>
        <v>0.26682060592000006</v>
      </c>
      <c r="N10" s="216" t="e">
        <f>'January Dist Comparison'!#REF!</f>
        <v>#REF!</v>
      </c>
    </row>
    <row r="11" spans="1:14">
      <c r="A11" s="177" t="s">
        <v>45</v>
      </c>
      <c r="B11" s="183" t="s">
        <v>183</v>
      </c>
      <c r="C11" s="184" t="s">
        <v>323</v>
      </c>
      <c r="D11" s="187" t="s">
        <v>267</v>
      </c>
      <c r="E11" s="188" t="s">
        <v>334</v>
      </c>
      <c r="F11" s="188" t="s">
        <v>335</v>
      </c>
      <c r="G11" s="209">
        <v>140000000</v>
      </c>
      <c r="H11" s="196">
        <v>0.64100000000000001</v>
      </c>
      <c r="J11" s="214">
        <f t="shared" si="1"/>
        <v>23333333.333333332</v>
      </c>
      <c r="K11" s="221">
        <v>25175353.390000001</v>
      </c>
      <c r="L11" s="105">
        <f t="shared" si="0"/>
        <v>7.8943716714285794E-2</v>
      </c>
      <c r="N11" s="216" t="e">
        <f>'January Dist Comparison'!#REF!</f>
        <v>#REF!</v>
      </c>
    </row>
    <row r="12" spans="1:14">
      <c r="A12" s="177" t="s">
        <v>55</v>
      </c>
      <c r="B12" s="183" t="s">
        <v>183</v>
      </c>
      <c r="C12" s="184" t="s">
        <v>323</v>
      </c>
      <c r="D12" s="187" t="s">
        <v>262</v>
      </c>
      <c r="E12" s="188" t="s">
        <v>337</v>
      </c>
      <c r="F12" s="188" t="s">
        <v>336</v>
      </c>
      <c r="G12" s="209">
        <v>46000000</v>
      </c>
      <c r="H12" s="196">
        <v>0.48799999999999999</v>
      </c>
      <c r="J12" s="214">
        <f t="shared" si="1"/>
        <v>7666666.666666667</v>
      </c>
      <c r="K12" s="221">
        <v>9112615.3300000001</v>
      </c>
      <c r="L12" s="105">
        <f t="shared" si="0"/>
        <v>0.18860199956521737</v>
      </c>
      <c r="N12" s="216" t="e">
        <f>'January Dist Comparison'!#REF!</f>
        <v>#REF!</v>
      </c>
    </row>
    <row r="13" spans="1:14">
      <c r="A13" s="177" t="s">
        <v>312</v>
      </c>
      <c r="B13" s="183" t="s">
        <v>183</v>
      </c>
      <c r="C13" s="184" t="s">
        <v>323</v>
      </c>
      <c r="D13" s="187" t="s">
        <v>267</v>
      </c>
      <c r="E13" s="188" t="s">
        <v>338</v>
      </c>
      <c r="F13" s="188" t="s">
        <v>339</v>
      </c>
      <c r="G13" s="209">
        <v>637000000</v>
      </c>
      <c r="H13" s="196">
        <v>0.65900000000000003</v>
      </c>
      <c r="J13" s="214">
        <f t="shared" si="1"/>
        <v>106166666.66666667</v>
      </c>
      <c r="K13" s="221">
        <v>101517059.27</v>
      </c>
      <c r="L13" s="226">
        <f t="shared" si="0"/>
        <v>-4.3795360094191604E-2</v>
      </c>
      <c r="N13" s="226" t="e">
        <f>'January Dist Comparison'!#REF!</f>
        <v>#REF!</v>
      </c>
    </row>
    <row r="14" spans="1:14">
      <c r="A14" s="177" t="s">
        <v>99</v>
      </c>
      <c r="B14" s="183" t="s">
        <v>183</v>
      </c>
      <c r="C14" s="184" t="s">
        <v>323</v>
      </c>
      <c r="D14" s="187" t="s">
        <v>278</v>
      </c>
      <c r="E14" s="188" t="s">
        <v>319</v>
      </c>
      <c r="F14" s="188" t="s">
        <v>340</v>
      </c>
      <c r="G14" s="209">
        <v>160000000</v>
      </c>
      <c r="H14" s="196">
        <v>0.48799999999999999</v>
      </c>
      <c r="J14" s="214">
        <f t="shared" si="1"/>
        <v>26666666.666666668</v>
      </c>
      <c r="K14" s="221">
        <v>26604168.269999992</v>
      </c>
      <c r="L14" s="226">
        <f t="shared" si="0"/>
        <v>-2.3436898750003425E-3</v>
      </c>
      <c r="N14" s="226" t="e">
        <f>'January Dist Comparison'!#REF!</f>
        <v>#REF!</v>
      </c>
    </row>
    <row r="15" spans="1:14">
      <c r="A15" s="177" t="s">
        <v>280</v>
      </c>
      <c r="B15" s="183" t="s">
        <v>183</v>
      </c>
      <c r="C15" s="184" t="s">
        <v>323</v>
      </c>
      <c r="D15" s="187" t="s">
        <v>279</v>
      </c>
      <c r="E15" s="188" t="s">
        <v>341</v>
      </c>
      <c r="F15" s="188" t="s">
        <v>325</v>
      </c>
      <c r="G15" s="209">
        <v>141000000</v>
      </c>
      <c r="H15" s="196">
        <v>0.49</v>
      </c>
      <c r="J15" s="214">
        <f t="shared" si="1"/>
        <v>23500000</v>
      </c>
      <c r="K15" s="221">
        <v>26943341.290000003</v>
      </c>
      <c r="L15" s="105">
        <f t="shared" si="0"/>
        <v>0.14652516127659587</v>
      </c>
      <c r="N15" s="216" t="e">
        <f>'January Dist Comparison'!#REF!</f>
        <v>#REF!</v>
      </c>
    </row>
    <row r="16" spans="1:14">
      <c r="A16" s="177" t="s">
        <v>96</v>
      </c>
      <c r="B16" s="183" t="s">
        <v>183</v>
      </c>
      <c r="C16" s="184" t="s">
        <v>323</v>
      </c>
      <c r="D16" s="187" t="s">
        <v>282</v>
      </c>
      <c r="E16" s="188" t="s">
        <v>342</v>
      </c>
      <c r="F16" s="188" t="s">
        <v>343</v>
      </c>
      <c r="G16" s="209">
        <v>274000000</v>
      </c>
      <c r="H16" s="196">
        <v>0.60799999999999998</v>
      </c>
      <c r="J16" s="214">
        <f t="shared" si="1"/>
        <v>45666666.666666664</v>
      </c>
      <c r="K16" s="221">
        <v>40936029.349999994</v>
      </c>
      <c r="L16" s="226">
        <f t="shared" si="0"/>
        <v>-0.10359059817518257</v>
      </c>
      <c r="N16" s="226" t="e">
        <f>'January Dist Comparison'!#REF!</f>
        <v>#REF!</v>
      </c>
    </row>
    <row r="17" spans="1:14">
      <c r="A17" s="177" t="s">
        <v>308</v>
      </c>
      <c r="B17" s="183" t="s">
        <v>318</v>
      </c>
      <c r="C17" s="184" t="s">
        <v>322</v>
      </c>
      <c r="D17" s="187" t="s">
        <v>278</v>
      </c>
      <c r="E17" s="188" t="s">
        <v>319</v>
      </c>
      <c r="F17" s="188" t="s">
        <v>320</v>
      </c>
      <c r="G17" s="209">
        <v>569000000</v>
      </c>
      <c r="H17" s="196">
        <v>1</v>
      </c>
      <c r="J17" s="214">
        <f>G17/5</f>
        <v>113800000</v>
      </c>
      <c r="K17" s="221">
        <v>102350231.00999999</v>
      </c>
      <c r="L17" s="226">
        <f t="shared" si="0"/>
        <v>-0.10061308427065034</v>
      </c>
      <c r="N17" s="226" t="e">
        <f>'January Dist Comparison'!#REF!</f>
        <v>#REF!</v>
      </c>
    </row>
    <row r="18" spans="1:14">
      <c r="A18" s="177" t="s">
        <v>84</v>
      </c>
      <c r="B18" s="183" t="s">
        <v>183</v>
      </c>
      <c r="C18" s="184" t="s">
        <v>323</v>
      </c>
      <c r="D18" s="187" t="s">
        <v>278</v>
      </c>
      <c r="E18" s="188" t="s">
        <v>319</v>
      </c>
      <c r="F18" s="188" t="s">
        <v>320</v>
      </c>
      <c r="G18" s="209">
        <v>950000000</v>
      </c>
      <c r="H18" s="197">
        <v>0.63</v>
      </c>
      <c r="J18" s="214">
        <f t="shared" si="1"/>
        <v>158333333.33333334</v>
      </c>
      <c r="K18" s="221">
        <v>171024969.68999997</v>
      </c>
      <c r="L18" s="105">
        <f t="shared" si="0"/>
        <v>8.0157703305262881E-2</v>
      </c>
      <c r="N18" s="216" t="e">
        <f>'January Dist Comparison'!#REF!</f>
        <v>#REF!</v>
      </c>
    </row>
    <row r="19" spans="1:14">
      <c r="A19" s="177" t="s">
        <v>287</v>
      </c>
      <c r="B19" s="183" t="s">
        <v>183</v>
      </c>
      <c r="C19" s="184" t="s">
        <v>322</v>
      </c>
      <c r="D19" s="187" t="s">
        <v>286</v>
      </c>
      <c r="E19" s="188" t="s">
        <v>344</v>
      </c>
      <c r="F19" s="188" t="s">
        <v>345</v>
      </c>
      <c r="G19" s="209">
        <v>204000000</v>
      </c>
      <c r="H19" s="196">
        <v>0.48399999999999999</v>
      </c>
      <c r="J19" s="214">
        <f>G19/5</f>
        <v>40800000</v>
      </c>
      <c r="K19" s="221">
        <v>39179269.93</v>
      </c>
      <c r="L19" s="105">
        <f t="shared" si="0"/>
        <v>-3.9723776225490205E-2</v>
      </c>
      <c r="N19" s="216" t="e">
        <f>'January Dist Comparison'!#REF!</f>
        <v>#REF!</v>
      </c>
    </row>
    <row r="20" spans="1:14">
      <c r="A20" s="177" t="s">
        <v>58</v>
      </c>
      <c r="B20" s="183" t="s">
        <v>183</v>
      </c>
      <c r="C20" s="184" t="s">
        <v>323</v>
      </c>
      <c r="D20" s="187" t="s">
        <v>279</v>
      </c>
      <c r="E20" s="188" t="s">
        <v>341</v>
      </c>
      <c r="F20" s="188" t="s">
        <v>325</v>
      </c>
      <c r="G20" s="209">
        <v>65000000</v>
      </c>
      <c r="H20" s="196">
        <v>0.36499999999999999</v>
      </c>
      <c r="J20" s="214">
        <f t="shared" si="1"/>
        <v>10833333.333333334</v>
      </c>
      <c r="K20" s="221">
        <v>14026907.229999999</v>
      </c>
      <c r="L20" s="105">
        <f t="shared" si="0"/>
        <v>0.29479143661538443</v>
      </c>
      <c r="N20" s="216" t="e">
        <f>'January Dist Comparison'!#REF!</f>
        <v>#REF!</v>
      </c>
    </row>
    <row r="21" spans="1:14">
      <c r="A21" s="177" t="s">
        <v>80</v>
      </c>
      <c r="B21" s="183" t="s">
        <v>183</v>
      </c>
      <c r="C21" s="184" t="s">
        <v>323</v>
      </c>
      <c r="D21" s="187" t="s">
        <v>291</v>
      </c>
      <c r="E21" s="188" t="s">
        <v>319</v>
      </c>
      <c r="F21" s="188" t="s">
        <v>340</v>
      </c>
      <c r="G21" s="209">
        <v>110000000</v>
      </c>
      <c r="H21" s="196">
        <v>0.55300000000000005</v>
      </c>
      <c r="J21" s="214">
        <f t="shared" si="1"/>
        <v>18333333.333333332</v>
      </c>
      <c r="K21" s="221">
        <v>19095551.960000001</v>
      </c>
      <c r="L21" s="105">
        <f t="shared" si="0"/>
        <v>4.1575561454545572E-2</v>
      </c>
      <c r="N21" s="216" t="e">
        <f>'January Dist Comparison'!#REF!</f>
        <v>#REF!</v>
      </c>
    </row>
    <row r="22" spans="1:14">
      <c r="A22" s="177" t="s">
        <v>79</v>
      </c>
      <c r="B22" s="183" t="s">
        <v>183</v>
      </c>
      <c r="C22" s="184" t="s">
        <v>323</v>
      </c>
      <c r="D22" s="187" t="s">
        <v>293</v>
      </c>
      <c r="E22" s="188" t="s">
        <v>346</v>
      </c>
      <c r="F22" s="188" t="s">
        <v>347</v>
      </c>
      <c r="G22" s="209">
        <v>6000000</v>
      </c>
      <c r="H22" s="196">
        <v>1</v>
      </c>
      <c r="J22" s="214">
        <f t="shared" si="1"/>
        <v>1000000</v>
      </c>
      <c r="K22" s="221">
        <v>1412022.1900000002</v>
      </c>
      <c r="L22" s="105">
        <f t="shared" si="0"/>
        <v>0.41202219000000018</v>
      </c>
      <c r="N22" s="216" t="e">
        <f>'January Dist Comparison'!#REF!</f>
        <v>#REF!</v>
      </c>
    </row>
    <row r="23" spans="1:14">
      <c r="A23" s="177" t="s">
        <v>78</v>
      </c>
      <c r="B23" s="183" t="s">
        <v>183</v>
      </c>
      <c r="C23" s="184" t="s">
        <v>323</v>
      </c>
      <c r="D23" s="187" t="s">
        <v>291</v>
      </c>
      <c r="E23" s="188" t="s">
        <v>319</v>
      </c>
      <c r="F23" s="188" t="s">
        <v>340</v>
      </c>
      <c r="G23" s="209">
        <v>77000000</v>
      </c>
      <c r="H23" s="196">
        <v>0.58299999999999996</v>
      </c>
      <c r="J23" s="214">
        <f t="shared" si="1"/>
        <v>12833333.333333334</v>
      </c>
      <c r="K23" s="221">
        <v>16933651.590000004</v>
      </c>
      <c r="L23" s="105">
        <f t="shared" si="0"/>
        <v>0.31950531870129889</v>
      </c>
      <c r="N23" s="216" t="e">
        <f>'January Dist Comparison'!#REF!</f>
        <v>#REF!</v>
      </c>
    </row>
    <row r="24" spans="1:14">
      <c r="A24" s="177" t="s">
        <v>73</v>
      </c>
      <c r="B24" s="183" t="s">
        <v>183</v>
      </c>
      <c r="C24" s="184" t="s">
        <v>323</v>
      </c>
      <c r="D24" s="187" t="s">
        <v>298</v>
      </c>
      <c r="E24" s="188" t="s">
        <v>348</v>
      </c>
      <c r="F24" s="188" t="s">
        <v>320</v>
      </c>
      <c r="G24" s="209">
        <v>50000000</v>
      </c>
      <c r="H24" s="199">
        <v>0.41099999999999998</v>
      </c>
      <c r="J24" s="214">
        <f t="shared" si="1"/>
        <v>8333333.333333333</v>
      </c>
      <c r="K24" s="221">
        <v>10024051.51</v>
      </c>
      <c r="L24" s="105">
        <f t="shared" si="0"/>
        <v>0.20288618120000002</v>
      </c>
      <c r="N24" s="216" t="e">
        <f>'January Dist Comparison'!#REF!</f>
        <v>#REF!</v>
      </c>
    </row>
    <row r="25" spans="1:14" ht="15.75" thickBot="1">
      <c r="A25" s="178" t="s">
        <v>68</v>
      </c>
      <c r="B25" s="185" t="s">
        <v>183</v>
      </c>
      <c r="C25" s="186" t="s">
        <v>323</v>
      </c>
      <c r="D25" s="190" t="s">
        <v>282</v>
      </c>
      <c r="E25" s="191" t="s">
        <v>334</v>
      </c>
      <c r="F25" s="191" t="s">
        <v>335</v>
      </c>
      <c r="G25" s="210">
        <v>60000000</v>
      </c>
      <c r="H25" s="198">
        <v>0.28499999999999998</v>
      </c>
      <c r="J25" s="215">
        <f t="shared" si="1"/>
        <v>10000000</v>
      </c>
      <c r="K25" s="222">
        <v>13396690.020000001</v>
      </c>
      <c r="L25" s="106">
        <f t="shared" si="0"/>
        <v>0.33966900200000016</v>
      </c>
      <c r="N25" s="217" t="e">
        <f>'January Dist Comparison'!#REF!</f>
        <v>#REF!</v>
      </c>
    </row>
    <row r="26" spans="1:14" ht="15.75" thickBot="1">
      <c r="N26" s="218"/>
    </row>
    <row r="27" spans="1:14" ht="15.75" thickBot="1">
      <c r="J27" s="227">
        <f>SUM(J5:J26)</f>
        <v>907753333.33333361</v>
      </c>
      <c r="K27" s="228">
        <f>SUM(K5:K26)</f>
        <v>965035032.30999994</v>
      </c>
      <c r="L27" s="229">
        <f t="shared" si="0"/>
        <v>6.3102714000866214E-2</v>
      </c>
      <c r="N27" s="219" t="e">
        <f>'January Dist Comparison'!#REF!</f>
        <v>#REF!</v>
      </c>
    </row>
    <row r="29" spans="1:14">
      <c r="A29" t="s">
        <v>356</v>
      </c>
    </row>
  </sheetData>
  <mergeCells count="1">
    <mergeCell ref="N3:N4"/>
  </mergeCells>
  <pageMargins left="0.7" right="0.7" top="0.75" bottom="0.75" header="0.3" footer="0.3"/>
  <pageSetup orientation="portrait" r:id="rId1"/>
  <ignoredErrors>
    <ignoredError sqref="J17:J18 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Main List</vt:lpstr>
      <vt:lpstr>Summary - Totals and % Change</vt:lpstr>
      <vt:lpstr>Monthly Collections Summary</vt:lpstr>
      <vt:lpstr>Coll Summary (2020 vs 2019)</vt:lpstr>
      <vt:lpstr>Distributions Summary</vt:lpstr>
      <vt:lpstr>Tracking Against Projections</vt:lpstr>
      <vt:lpstr>Reg Trendline (2007-Current)</vt:lpstr>
      <vt:lpstr>January Dist Comparison</vt:lpstr>
      <vt:lpstr>Summary of Tax Periods</vt:lpstr>
      <vt:lpstr>February Dist Comparison</vt:lpstr>
      <vt:lpstr>March Dist Comparison</vt:lpstr>
      <vt:lpstr>April Dist Comparison</vt:lpstr>
      <vt:lpstr>May Dist Comparison</vt:lpstr>
      <vt:lpstr>June Dist Comparison</vt:lpstr>
      <vt:lpstr>July Dist Comparison</vt:lpstr>
      <vt:lpstr>August Dist Comparison</vt:lpstr>
      <vt:lpstr>Sept Dist Comparison</vt:lpstr>
      <vt:lpstr>Oct Dist Comparison</vt:lpstr>
      <vt:lpstr>Nov Dist Comparison</vt:lpstr>
      <vt:lpstr>Dec Dist Comparison</vt:lpstr>
      <vt:lpstr>Atlanta</vt:lpstr>
      <vt:lpstr>Barrow</vt:lpstr>
      <vt:lpstr>Carroll</vt:lpstr>
      <vt:lpstr>Cherokee</vt:lpstr>
      <vt:lpstr>Clayton</vt:lpstr>
      <vt:lpstr>Cobb</vt:lpstr>
      <vt:lpstr>Coweta</vt:lpstr>
      <vt:lpstr>Dawson</vt:lpstr>
      <vt:lpstr>DeKalb</vt:lpstr>
      <vt:lpstr>Douglas</vt:lpstr>
      <vt:lpstr>Fayette</vt:lpstr>
      <vt:lpstr>Forsyth</vt:lpstr>
      <vt:lpstr>Fulton</vt:lpstr>
      <vt:lpstr>Gwinnett</vt:lpstr>
      <vt:lpstr>Henry</vt:lpstr>
      <vt:lpstr>Newton</vt:lpstr>
      <vt:lpstr>Paulding</vt:lpstr>
      <vt:lpstr>Pike</vt:lpstr>
      <vt:lpstr>Rockdale</vt:lpstr>
      <vt:lpstr>Spalding</vt:lpstr>
      <vt:lpstr>Walton</vt:lpstr>
      <vt:lpstr>AT Raw Data</vt:lpstr>
      <vt:lpstr>BA Raw Data</vt:lpstr>
      <vt:lpstr>CA Raw Data</vt:lpstr>
      <vt:lpstr>CH Raw Data</vt:lpstr>
      <vt:lpstr>CL Raw Data</vt:lpstr>
      <vt:lpstr>CO Raw Data</vt:lpstr>
      <vt:lpstr>CW Raw Data</vt:lpstr>
      <vt:lpstr>DA Raw Data</vt:lpstr>
      <vt:lpstr>DK Raw Data</vt:lpstr>
      <vt:lpstr>DO Raw Data</vt:lpstr>
      <vt:lpstr>FA Raw Data</vt:lpstr>
      <vt:lpstr>FT Raw Data</vt:lpstr>
      <vt:lpstr>FU Raw Data</vt:lpstr>
      <vt:lpstr>GW Raw Data</vt:lpstr>
      <vt:lpstr>HE Raw Data</vt:lpstr>
      <vt:lpstr>NE Raw Data</vt:lpstr>
      <vt:lpstr>PA Raw Data</vt:lpstr>
      <vt:lpstr>PI Raw Data</vt:lpstr>
      <vt:lpstr>RO Raw Data</vt:lpstr>
      <vt:lpstr>SP Raw Data</vt:lpstr>
      <vt:lpstr>WA 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Fields</dc:creator>
  <cp:lastModifiedBy>David Haynes</cp:lastModifiedBy>
  <dcterms:created xsi:type="dcterms:W3CDTF">2017-06-20T18:40:55Z</dcterms:created>
  <dcterms:modified xsi:type="dcterms:W3CDTF">2022-03-09T17:49:26Z</dcterms:modified>
</cp:coreProperties>
</file>